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workbookPr defaultThemeVersion="124226"/>
  <mc:AlternateContent xmlns:mc="http://schemas.openxmlformats.org/markup-compatibility/2006">
    <mc:Choice Requires="x15">
      <x15ac:absPath xmlns:x15ac="http://schemas.microsoft.com/office/spreadsheetml/2010/11/ac" url="/Users/philipp/Desktop/Model/"/>
    </mc:Choice>
  </mc:AlternateContent>
  <xr:revisionPtr revIDLastSave="0" documentId="13_ncr:1_{CFBA2B5C-F61D-434A-924C-4CC81A0BE2C6}" xr6:coauthVersionLast="34" xr6:coauthVersionMax="34" xr10:uidLastSave="{00000000-0000-0000-0000-000000000000}"/>
  <bookViews>
    <workbookView xWindow="240" yWindow="460" windowWidth="21880" windowHeight="11640" xr2:uid="{00000000-000D-0000-FFFF-FFFF00000000}"/>
  </bookViews>
  <sheets>
    <sheet name="Start" sheetId="1" r:id="rId1"/>
    <sheet name="Financials" sheetId="2" r:id="rId2"/>
    <sheet name="Transaction Summary" sheetId="7" r:id="rId3"/>
    <sheet name="Multiple Analysis" sheetId="8" r:id="rId4"/>
  </sheets>
  <definedNames>
    <definedName name="Acquirer_Cash">Start!$C$47</definedName>
    <definedName name="Acquirer_Name">Start!$C$29</definedName>
    <definedName name="Acquirer_Share_Price">Start!$C$37</definedName>
    <definedName name="Acquirer_Shares">Start!$C$33</definedName>
    <definedName name="Cash_Consideration_Pct">Start!$C$43</definedName>
    <definedName name="Debt_Interest_Average">Start!$C$49</definedName>
    <definedName name="EXIT_EBITDA_Multiple">Start!#REF!</definedName>
    <definedName name="Goodwill">'Transaction Summary'!$D$13</definedName>
    <definedName name="Goodwill_Amortization">Start!$C$62</definedName>
    <definedName name="Goodwill_Amortization_Period">Start!$C$63</definedName>
    <definedName name="Interest_Income_Rate">Start!$C$48</definedName>
    <definedName name="Mezzanine_Debt">Start!#REF!</definedName>
    <definedName name="Mezzanine_Debt_Amortization">Start!#REF!</definedName>
    <definedName name="Mezzanine_Debt_Interest">Start!#REF!</definedName>
    <definedName name="Mezzanine_Debt_Maturity">Start!#REF!</definedName>
    <definedName name="New_Debt">'Transaction Summary'!$C$27</definedName>
    <definedName name="PE_Sponsor_Equity">Start!#REF!</definedName>
    <definedName name="_xlnm.Print_Area" localSheetId="1">Financials!$B$1:$J$99</definedName>
    <definedName name="_xlnm.Print_Area" localSheetId="3">'Multiple Analysis'!$B$1:$K$40</definedName>
    <definedName name="_xlnm.Print_Area" localSheetId="0">Start!$B$22:$F$63</definedName>
    <definedName name="_xlnm.Print_Area" localSheetId="2">'Transaction Summary'!$B$1:$J$35</definedName>
    <definedName name="Proforma_Shares">'Transaction Summary'!$D$23</definedName>
    <definedName name="Seller_Note">Start!#REF!</definedName>
    <definedName name="Seller_Note_Amortization">Start!#REF!</definedName>
    <definedName name="Seller_Note_Interest">Start!#REF!</definedName>
    <definedName name="Seller_Note_Maturity">Start!#REF!</definedName>
    <definedName name="Senior_Debt">Start!#REF!</definedName>
    <definedName name="Senior_Debt_Amortization">Start!#REF!</definedName>
    <definedName name="Senior_Debt_Interest">Start!#REF!</definedName>
    <definedName name="Senior_Debt_Maturity">Start!#REF!</definedName>
    <definedName name="Share_Consideration_Pct">Start!$C$44</definedName>
    <definedName name="Synergies">Start!$C$55</definedName>
    <definedName name="Target_Equity_Book_Value">Start!$C$61</definedName>
    <definedName name="Target_Name">Start!$C$26</definedName>
    <definedName name="Target_Offer_Price">Start!$C$40</definedName>
    <definedName name="Target_Share_Price">Start!$C$36</definedName>
    <definedName name="Target_Shares">Start!$C$32</definedName>
    <definedName name="Tax_Rate">Start!$C$52</definedName>
    <definedName name="Transaction_Expenses">Start!$C$58</definedName>
  </definedNames>
  <calcPr calcId="179021" iterateDelta="9.9999999999994451E-4" concurrentCalc="0"/>
</workbook>
</file>

<file path=xl/calcChain.xml><?xml version="1.0" encoding="utf-8"?>
<calcChain xmlns="http://schemas.openxmlformats.org/spreadsheetml/2006/main">
  <c r="H86" i="2" l="1"/>
  <c r="G86" i="2"/>
  <c r="F86" i="2"/>
  <c r="E86" i="2"/>
  <c r="D86" i="2"/>
  <c r="D7" i="7"/>
  <c r="D9" i="7"/>
  <c r="C47" i="1"/>
  <c r="C26" i="7"/>
  <c r="C27" i="7"/>
  <c r="H85" i="2"/>
  <c r="H83" i="2"/>
  <c r="H79" i="2"/>
  <c r="H78" i="2"/>
  <c r="H80" i="2"/>
  <c r="H88" i="2"/>
  <c r="C44" i="1"/>
  <c r="D8" i="7"/>
  <c r="D10" i="7"/>
  <c r="D22" i="7"/>
  <c r="D23" i="7"/>
  <c r="I7" i="8"/>
  <c r="I8" i="8"/>
  <c r="I10" i="8"/>
  <c r="I40" i="8"/>
  <c r="G85" i="2"/>
  <c r="G83" i="2"/>
  <c r="G79" i="2"/>
  <c r="G78" i="2"/>
  <c r="G80" i="2"/>
  <c r="G88" i="2"/>
  <c r="I39" i="8"/>
  <c r="F85" i="2"/>
  <c r="F83" i="2"/>
  <c r="F79" i="2"/>
  <c r="F78" i="2"/>
  <c r="F80" i="2"/>
  <c r="F88" i="2"/>
  <c r="I38" i="8"/>
  <c r="E85" i="2"/>
  <c r="E83" i="2"/>
  <c r="E79" i="2"/>
  <c r="E78" i="2"/>
  <c r="E80" i="2"/>
  <c r="E88" i="2"/>
  <c r="I37" i="8"/>
  <c r="D85" i="2"/>
  <c r="D83" i="2"/>
  <c r="D84" i="2"/>
  <c r="D79" i="2"/>
  <c r="D78" i="2"/>
  <c r="D80" i="2"/>
  <c r="D88" i="2"/>
  <c r="I36" i="8"/>
  <c r="D12" i="8"/>
  <c r="F12" i="8"/>
  <c r="I12" i="8"/>
  <c r="F16" i="8"/>
  <c r="D16" i="8"/>
  <c r="I16" i="8"/>
  <c r="D13" i="8"/>
  <c r="F13" i="8"/>
  <c r="I13" i="8"/>
  <c r="D14" i="8"/>
  <c r="F14" i="8"/>
  <c r="I14" i="8"/>
  <c r="D15" i="8"/>
  <c r="F15" i="8"/>
  <c r="I15" i="8"/>
  <c r="I18" i="8"/>
  <c r="H73" i="2"/>
  <c r="H72" i="2"/>
  <c r="H74" i="2"/>
  <c r="I33" i="8"/>
  <c r="G73" i="2"/>
  <c r="G72" i="2"/>
  <c r="G74" i="2"/>
  <c r="I32" i="8"/>
  <c r="F73" i="2"/>
  <c r="F72" i="2"/>
  <c r="F74" i="2"/>
  <c r="I31" i="8"/>
  <c r="E73" i="2"/>
  <c r="E72" i="2"/>
  <c r="E74" i="2"/>
  <c r="I30" i="8"/>
  <c r="D73" i="2"/>
  <c r="D72" i="2"/>
  <c r="D74" i="2"/>
  <c r="I29" i="8"/>
  <c r="H68" i="2"/>
  <c r="H67" i="2"/>
  <c r="H69" i="2"/>
  <c r="I26" i="8"/>
  <c r="G68" i="2"/>
  <c r="G67" i="2"/>
  <c r="G69" i="2"/>
  <c r="I25" i="8"/>
  <c r="F68" i="2"/>
  <c r="F67" i="2"/>
  <c r="F69" i="2"/>
  <c r="I24" i="8"/>
  <c r="E68" i="2"/>
  <c r="E67" i="2"/>
  <c r="E69" i="2"/>
  <c r="I23" i="8"/>
  <c r="D68" i="2"/>
  <c r="D67" i="2"/>
  <c r="D69" i="2"/>
  <c r="I22" i="8"/>
  <c r="G7" i="8"/>
  <c r="G8" i="8"/>
  <c r="G10" i="8"/>
  <c r="G40" i="8"/>
  <c r="G39" i="8"/>
  <c r="G38" i="8"/>
  <c r="G37" i="8"/>
  <c r="G36" i="8"/>
  <c r="G16" i="8"/>
  <c r="G12" i="8"/>
  <c r="G13" i="8"/>
  <c r="G14" i="8"/>
  <c r="G15" i="8"/>
  <c r="G18" i="8"/>
  <c r="G33" i="8"/>
  <c r="G32" i="8"/>
  <c r="G31" i="8"/>
  <c r="G30" i="8"/>
  <c r="G29" i="8"/>
  <c r="G26" i="8"/>
  <c r="G25" i="8"/>
  <c r="G24" i="8"/>
  <c r="G23" i="8"/>
  <c r="G22" i="8"/>
  <c r="F7" i="8"/>
  <c r="F8" i="8"/>
  <c r="F10" i="8"/>
  <c r="F40" i="8"/>
  <c r="F39" i="8"/>
  <c r="F38" i="8"/>
  <c r="F37" i="8"/>
  <c r="F36" i="8"/>
  <c r="F18" i="8"/>
  <c r="F33" i="8"/>
  <c r="F32" i="8"/>
  <c r="F31" i="8"/>
  <c r="F30" i="8"/>
  <c r="F29" i="8"/>
  <c r="F26" i="8"/>
  <c r="F25" i="8"/>
  <c r="F24" i="8"/>
  <c r="F23" i="8"/>
  <c r="F22" i="8"/>
  <c r="D7" i="8"/>
  <c r="D8" i="8"/>
  <c r="D10" i="8"/>
  <c r="D18" i="8"/>
  <c r="D26" i="8"/>
  <c r="D25" i="8"/>
  <c r="D24" i="8"/>
  <c r="D23" i="8"/>
  <c r="D22" i="8"/>
  <c r="D40" i="8"/>
  <c r="D39" i="8"/>
  <c r="D38" i="8"/>
  <c r="D37" i="8"/>
  <c r="D36" i="8"/>
  <c r="D33" i="8"/>
  <c r="D32" i="8"/>
  <c r="D31" i="8"/>
  <c r="D30" i="8"/>
  <c r="D29" i="8"/>
  <c r="D21" i="7"/>
  <c r="D16" i="7"/>
  <c r="D5" i="7"/>
  <c r="D6" i="7"/>
  <c r="H91" i="2"/>
  <c r="H93" i="2"/>
  <c r="H44" i="2"/>
  <c r="H95" i="2"/>
  <c r="G91" i="2"/>
  <c r="G93" i="2"/>
  <c r="G44" i="2"/>
  <c r="G95" i="2"/>
  <c r="F91" i="2"/>
  <c r="F93" i="2"/>
  <c r="F44" i="2"/>
  <c r="F95" i="2"/>
  <c r="E91" i="2"/>
  <c r="E93" i="2"/>
  <c r="E44" i="2"/>
  <c r="E95" i="2"/>
  <c r="D91" i="2"/>
  <c r="D93" i="2"/>
  <c r="D44" i="2"/>
  <c r="D95" i="2"/>
  <c r="H15" i="2"/>
  <c r="G15" i="2"/>
  <c r="F15" i="2"/>
  <c r="E15" i="2"/>
  <c r="D15" i="2"/>
  <c r="B6" i="7"/>
  <c r="B5" i="7"/>
  <c r="B17" i="7"/>
  <c r="B16" i="7"/>
  <c r="D17" i="7"/>
  <c r="D18" i="7"/>
  <c r="B22" i="1"/>
  <c r="B34" i="2"/>
  <c r="B5" i="2"/>
  <c r="C33" i="7"/>
  <c r="C35" i="7"/>
  <c r="D12" i="7"/>
  <c r="B26" i="8"/>
  <c r="B33" i="8"/>
  <c r="B40" i="8"/>
  <c r="B25" i="8"/>
  <c r="B32" i="8"/>
  <c r="B39" i="8"/>
  <c r="B24" i="8"/>
  <c r="B31" i="8"/>
  <c r="B38" i="8"/>
  <c r="B23" i="8"/>
  <c r="B30" i="8"/>
  <c r="B37" i="8"/>
  <c r="B22" i="8"/>
  <c r="B29" i="8"/>
  <c r="B36" i="8"/>
  <c r="F4" i="8"/>
  <c r="D4" i="8"/>
  <c r="B1" i="8"/>
  <c r="H97" i="2"/>
  <c r="H99" i="2"/>
  <c r="G97" i="2"/>
  <c r="G99" i="2"/>
  <c r="F97" i="2"/>
  <c r="F99" i="2"/>
  <c r="E97" i="2"/>
  <c r="E99" i="2"/>
  <c r="D97" i="2"/>
  <c r="D99" i="2"/>
  <c r="H98" i="2"/>
  <c r="G98" i="2"/>
  <c r="F98" i="2"/>
  <c r="E98" i="2"/>
  <c r="D98" i="2"/>
  <c r="H89" i="2"/>
  <c r="G89" i="2"/>
  <c r="F89" i="2"/>
  <c r="E89" i="2"/>
  <c r="D89" i="2"/>
  <c r="H81" i="2"/>
  <c r="G81" i="2"/>
  <c r="F81" i="2"/>
  <c r="E81" i="2"/>
  <c r="D81" i="2"/>
  <c r="H75" i="2"/>
  <c r="G75" i="2"/>
  <c r="F75" i="2"/>
  <c r="E75" i="2"/>
  <c r="D75" i="2"/>
  <c r="H42" i="2"/>
  <c r="G42" i="2"/>
  <c r="F42" i="2"/>
  <c r="E42" i="2"/>
  <c r="D42" i="2"/>
  <c r="H39" i="2"/>
  <c r="G39" i="2"/>
  <c r="F39" i="2"/>
  <c r="E39" i="2"/>
  <c r="D39" i="2"/>
  <c r="D11" i="7"/>
  <c r="D13" i="7"/>
  <c r="B79" i="2"/>
  <c r="B78" i="2"/>
  <c r="B73" i="2"/>
  <c r="B72" i="2"/>
  <c r="B68" i="2"/>
  <c r="B67" i="2"/>
  <c r="H64" i="2"/>
  <c r="G64" i="2"/>
  <c r="F64" i="2"/>
  <c r="E64" i="2"/>
  <c r="D64" i="2"/>
  <c r="B60" i="2"/>
  <c r="H34" i="2"/>
  <c r="G34" i="2"/>
  <c r="F34" i="2"/>
  <c r="E34" i="2"/>
  <c r="D34" i="2"/>
  <c r="H48" i="2"/>
  <c r="G48" i="2"/>
  <c r="F48" i="2"/>
  <c r="E48" i="2"/>
  <c r="D48" i="2"/>
  <c r="H47" i="2"/>
  <c r="G47" i="2"/>
  <c r="F47" i="2"/>
  <c r="E47" i="2"/>
  <c r="D47" i="2"/>
  <c r="H46" i="2"/>
  <c r="G46" i="2"/>
  <c r="F46" i="2"/>
  <c r="E46" i="2"/>
  <c r="B30" i="2"/>
  <c r="H13" i="2"/>
  <c r="G13" i="2"/>
  <c r="H10" i="2"/>
  <c r="G10" i="2"/>
  <c r="H19" i="2"/>
  <c r="G19" i="2"/>
  <c r="H18" i="2"/>
  <c r="G18" i="2"/>
  <c r="H17" i="2"/>
  <c r="G17" i="2"/>
  <c r="B37" i="1"/>
  <c r="B36" i="1"/>
  <c r="B33" i="1"/>
  <c r="B32" i="1"/>
  <c r="D33" i="7"/>
  <c r="C29" i="7"/>
  <c r="D27" i="7"/>
  <c r="D26" i="7"/>
  <c r="F13" i="2"/>
  <c r="F10" i="2"/>
  <c r="D13" i="2"/>
  <c r="D10" i="2"/>
  <c r="E13" i="2"/>
  <c r="E10" i="2"/>
  <c r="F19" i="2"/>
  <c r="F18" i="2"/>
  <c r="D19" i="2"/>
  <c r="D18" i="2"/>
  <c r="F17" i="2"/>
  <c r="E17" i="2"/>
  <c r="E19" i="2"/>
  <c r="E18" i="2"/>
  <c r="C36" i="7"/>
  <c r="D35" i="7"/>
  <c r="D29" i="7"/>
  <c r="B1" i="7"/>
  <c r="B1" i="2"/>
</calcChain>
</file>

<file path=xl/sharedStrings.xml><?xml version="1.0" encoding="utf-8"?>
<sst xmlns="http://schemas.openxmlformats.org/spreadsheetml/2006/main" count="151" uniqueCount="121">
  <si>
    <t>Sources of Funds</t>
  </si>
  <si>
    <t>Total Sources</t>
  </si>
  <si>
    <t>Uses of Funds</t>
  </si>
  <si>
    <t>Total Uses of Funds</t>
  </si>
  <si>
    <t>Tax Rate</t>
  </si>
  <si>
    <t>EBITDA</t>
  </si>
  <si>
    <t>Net Income</t>
  </si>
  <si>
    <t>Check</t>
  </si>
  <si>
    <t>EBITDA Margin</t>
  </si>
  <si>
    <t>Net Income Margin</t>
  </si>
  <si>
    <t>Revenue Growth</t>
  </si>
  <si>
    <t>Projected</t>
  </si>
  <si>
    <t>Goodwill</t>
  </si>
  <si>
    <t>Target</t>
  </si>
  <si>
    <t>Instructions</t>
  </si>
  <si>
    <t>Yes</t>
  </si>
  <si>
    <t>No</t>
  </si>
  <si>
    <t>Menus (Do Not Delete)</t>
  </si>
  <si>
    <t>Amortization</t>
  </si>
  <si>
    <t>Income Tax Rate</t>
  </si>
  <si>
    <t>Legend</t>
  </si>
  <si>
    <t>Blue = Inputs</t>
  </si>
  <si>
    <t>Green = Primary Links</t>
  </si>
  <si>
    <t>Major Inputs</t>
  </si>
  <si>
    <t>Legal Disclaimer</t>
  </si>
  <si>
    <t>kind as to the adequacy, completeness, sufficiency, or accuracy of the Template. In no event shall Firmex be liable to you, or to any third party, for any lost profits, incidental, consequential, punitive, special, or indirect</t>
  </si>
  <si>
    <t>damages arising out of or in connection with the use of the Template.</t>
  </si>
  <si>
    <t>Company Name</t>
  </si>
  <si>
    <t>Black = Calculated Fields</t>
  </si>
  <si>
    <t>* Use Print -&gt; Entire workbook to print all pages.</t>
  </si>
  <si>
    <t>Transaction Summary</t>
  </si>
  <si>
    <t>N/A</t>
  </si>
  <si>
    <t>Acquisition Accretion/Dilution Analysis Template</t>
  </si>
  <si>
    <t>This Acquisition Accretion/Dilution Analysis Template (“Template”) and all related components are provided on an “as is” basis and your use of the Template is at your own risk.  Firmex makes no guarantees or warranties of any</t>
  </si>
  <si>
    <t>Acquirer</t>
  </si>
  <si>
    <t>Offer Price ($)</t>
  </si>
  <si>
    <t>Target Share Price Offer</t>
  </si>
  <si>
    <t>Current Share Price ($)</t>
  </si>
  <si>
    <t>Offer Structure</t>
  </si>
  <si>
    <t>Share Consideration (%)</t>
  </si>
  <si>
    <t>Sources For Cash</t>
  </si>
  <si>
    <t>Interest Rate Earned on Cash Position (%)</t>
  </si>
  <si>
    <t>Synergies</t>
  </si>
  <si>
    <t>Target Financials</t>
  </si>
  <si>
    <t>Revenues</t>
  </si>
  <si>
    <t>Earnings Per Share</t>
  </si>
  <si>
    <t>Acquirer Financials</t>
  </si>
  <si>
    <t>Goodwill Amortization (Y/N)</t>
  </si>
  <si>
    <t>Goodwill Amortization Period (Years)</t>
  </si>
  <si>
    <t>Less: Amortization of Goodwill</t>
  </si>
  <si>
    <t>Proforma Net Income</t>
  </si>
  <si>
    <t>Cash Consideration (%)</t>
  </si>
  <si>
    <t>Acquirer Shares Issued (000)</t>
  </si>
  <si>
    <t>Shares Outstanding (000, Fully Diluted)</t>
  </si>
  <si>
    <t>Proforma Financials</t>
  </si>
  <si>
    <t>Proforma Shares Outstanding (000)</t>
  </si>
  <si>
    <t>Proforma Earnings Per Share</t>
  </si>
  <si>
    <t>EPS Accretion / (Dilution)</t>
  </si>
  <si>
    <t>Add: After-Tax Synergies</t>
  </si>
  <si>
    <t>Less: Additional After-Tax Interest Expense</t>
  </si>
  <si>
    <t>Cash Position</t>
  </si>
  <si>
    <t>Interest Bearing Debt</t>
  </si>
  <si>
    <t>Capitalized Leases</t>
  </si>
  <si>
    <t>Minority Interest</t>
  </si>
  <si>
    <t>Preferred Equity</t>
  </si>
  <si>
    <t>Yes/No</t>
  </si>
  <si>
    <t>Additional Pre-Tax Synergies Required for Breakeven</t>
  </si>
  <si>
    <t xml:space="preserve">  as % of Revenues</t>
  </si>
  <si>
    <t xml:space="preserve">  as % of EBITDA</t>
  </si>
  <si>
    <t>Current</t>
  </si>
  <si>
    <t>Offer</t>
  </si>
  <si>
    <t>Share Price</t>
  </si>
  <si>
    <t>Proforma</t>
  </si>
  <si>
    <t>Menus - Do Not Delete</t>
  </si>
  <si>
    <t>Fully Diluted Shares (000)</t>
  </si>
  <si>
    <t>Total Enterprise Value (TEV) (000)</t>
  </si>
  <si>
    <t>Market Capitalization (000)</t>
  </si>
  <si>
    <t>Add: Interest Bearing Debt (000)</t>
  </si>
  <si>
    <t>Add: Capitalized Leases (000)</t>
  </si>
  <si>
    <t>Add: Minority Interest (000)</t>
  </si>
  <si>
    <t>Add: Preferred Equity (000)</t>
  </si>
  <si>
    <t>Less: Cash Position (000)</t>
  </si>
  <si>
    <t>TEV / Revenue Multiple</t>
  </si>
  <si>
    <t>TEV / EBITDA Multiple</t>
  </si>
  <si>
    <t>Price / Earnings Multiple</t>
  </si>
  <si>
    <t>Proforma Financials (000)</t>
  </si>
  <si>
    <t>Current Balance Sheet:</t>
  </si>
  <si>
    <t>* Input major inputs on Start tab (all inputs in blue).</t>
  </si>
  <si>
    <t>Total Cash Consideration (000)</t>
  </si>
  <si>
    <t>Total Share Consideration (000)</t>
  </si>
  <si>
    <t>Target Value of Equity Offer (000)</t>
  </si>
  <si>
    <t>Target Implied Transaction Value (000)</t>
  </si>
  <si>
    <t>Acquirer Proforma Shares Outstanding (000)</t>
  </si>
  <si>
    <t>Current Cash Position (000)</t>
  </si>
  <si>
    <t>New Debt (000)</t>
  </si>
  <si>
    <t>Cash Consideration (000)</t>
  </si>
  <si>
    <t>Share Exchange Ratio</t>
  </si>
  <si>
    <t>Combined Revenues</t>
  </si>
  <si>
    <t>Combined EBITDA</t>
  </si>
  <si>
    <t>Combined Net Income</t>
  </si>
  <si>
    <t xml:space="preserve">  as a % of revenues</t>
  </si>
  <si>
    <t>Acquirer Current Cash Position (000)</t>
  </si>
  <si>
    <t>Estimated Annual Pre-Tax Synergies (000)</t>
  </si>
  <si>
    <t>Target Equity Book Value (000)</t>
  </si>
  <si>
    <t>Interest Rate on New Debt (%)</t>
  </si>
  <si>
    <t>Transaction Multiples</t>
  </si>
  <si>
    <t>Proforma Ownership</t>
  </si>
  <si>
    <t>Share Issuance</t>
  </si>
  <si>
    <t>Proforma Goodwill (000)</t>
  </si>
  <si>
    <t>Offer Cash Component</t>
  </si>
  <si>
    <t>Offer Share Component</t>
  </si>
  <si>
    <t>Transaction Expenses</t>
  </si>
  <si>
    <t>Estimated Acquisition and Financing Expenses (000)</t>
  </si>
  <si>
    <t>Less: After-Tax Transaction Expenses</t>
  </si>
  <si>
    <t>* No asset revaluations are considered.</t>
  </si>
  <si>
    <t>* Input Target and Acquirer financial details on Financials tab (all inputs in blue).</t>
  </si>
  <si>
    <t>* Model assumes 100% of excess of purchase price over book value is allocated to goodwill.</t>
  </si>
  <si>
    <t>* Model assumes 100% acquisition of Target.</t>
  </si>
  <si>
    <t>Years</t>
  </si>
  <si>
    <t>Acquirer Name</t>
  </si>
  <si>
    <t>Target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</si>
</sst>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164" formatCode="_(* #,##0.0_);_(* \(#,##0.0\);_(* &quot;-&quot;??_);_(@_)"/>
    <numFmt numFmtId="165" formatCode="_(* #,##0.0_);_(* \(#,##0.0\);_(* &quot;-&quot;?_);_(@_)"/>
    <numFmt numFmtId="166" formatCode="0.0%"/>
    <numFmt numFmtId="167" formatCode="#,##0.0_);[Red]\(#,##0.0\)"/>
    <numFmt numFmtId="168" formatCode="#,##0.0_);\(#,##0.0\)"/>
    <numFmt numFmtId="169" formatCode="&quot;Page &quot;0"/>
    <numFmt numFmtId="170" formatCode="#,##0.0000_);\(#,##0.0000\)"/>
  </numFmts>
  <fonts count="12" x14ac:knownFonts="1">
    <font>
      <sz val="10"/>
      <color theme="1"/>
      <name val="Arial"/>
      <family val="2"/>
    </font>
    <font>
      <sz val="10"/>
      <color theme="1"/>
      <name val="Arial"/>
      <family val="2"/>
    </font>
    <font>
      <b/>
      <sz val="10"/>
      <color theme="1"/>
      <name val="Arial"/>
      <family val="2"/>
    </font>
    <font>
      <i/>
      <sz val="8"/>
      <color theme="1"/>
      <name val="Arial"/>
      <family val="2"/>
    </font>
    <font>
      <sz val="8"/>
      <color theme="1"/>
      <name val="Arial"/>
      <family val="2"/>
    </font>
    <font>
      <sz val="10"/>
      <color rgb="FF0000FF"/>
      <name val="Arial"/>
      <family val="2"/>
    </font>
    <font>
      <sz val="10"/>
      <name val="Arial"/>
      <family val="2"/>
    </font>
    <font>
      <i/>
      <sz val="9"/>
      <color theme="1"/>
      <name val="Arial"/>
      <family val="2"/>
    </font>
    <font>
      <b/>
      <sz val="10"/>
      <color theme="0"/>
      <name val="Arial"/>
      <family val="2"/>
    </font>
    <font>
      <u/>
      <sz val="10"/>
      <color theme="1"/>
      <name val="Arial"/>
      <family val="2"/>
    </font>
    <font>
      <b/>
      <sz val="10"/>
      <color theme="9"/>
      <name val="Arial"/>
      <family val="2"/>
    </font>
    <font>
      <sz val="10"/>
      <color rgb="FF339933"/>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EBEBE"/>
        <bgColor indexed="64"/>
      </patternFill>
    </fill>
    <fill>
      <patternFill patternType="solid">
        <fgColor theme="0" tint="-0.49998474074526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0" xfId="0" applyFont="1"/>
    <xf numFmtId="0" fontId="2" fillId="0" borderId="0" xfId="0" applyFont="1" applyAlignment="1">
      <alignment horizontal="left"/>
    </xf>
    <xf numFmtId="0" fontId="0" fillId="0" borderId="0" xfId="0" applyBorder="1"/>
    <xf numFmtId="167" fontId="0" fillId="0" borderId="0" xfId="0" applyNumberFormat="1"/>
    <xf numFmtId="167" fontId="0" fillId="0" borderId="4" xfId="0" applyNumberFormat="1" applyBorder="1"/>
    <xf numFmtId="167" fontId="0" fillId="0" borderId="5" xfId="0" applyNumberFormat="1" applyBorder="1"/>
    <xf numFmtId="167" fontId="0" fillId="0" borderId="0" xfId="0" applyNumberFormat="1" applyBorder="1"/>
    <xf numFmtId="0" fontId="3" fillId="0" borderId="0" xfId="0" applyFont="1" applyAlignment="1">
      <alignment horizontal="right"/>
    </xf>
    <xf numFmtId="0" fontId="5" fillId="0" borderId="0" xfId="0" applyFont="1"/>
    <xf numFmtId="165" fontId="4" fillId="0" borderId="0" xfId="0" applyNumberFormat="1" applyFont="1"/>
    <xf numFmtId="167" fontId="5" fillId="0" borderId="0" xfId="0" applyNumberFormat="1" applyFo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166" fontId="7" fillId="0" borderId="0" xfId="1" applyNumberFormat="1" applyFont="1"/>
    <xf numFmtId="166" fontId="7" fillId="0" borderId="4" xfId="1"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2" fillId="0" borderId="0" xfId="0" applyFont="1" applyAlignment="1">
      <alignment horizontal="center"/>
    </xf>
    <xf numFmtId="0" fontId="0" fillId="4" borderId="0" xfId="0" applyFill="1"/>
    <xf numFmtId="0" fontId="9" fillId="4" borderId="0" xfId="0" applyFont="1" applyFill="1"/>
    <xf numFmtId="164" fontId="0" fillId="0" borderId="0" xfId="0" applyNumberFormat="1" applyBorder="1"/>
    <xf numFmtId="166" fontId="7" fillId="0" borderId="0" xfId="1" applyNumberFormat="1" applyFont="1" applyBorder="1"/>
    <xf numFmtId="0" fontId="0" fillId="0" borderId="0" xfId="0" applyBorder="1" applyAlignment="1">
      <alignment horizontal="center"/>
    </xf>
    <xf numFmtId="0" fontId="0" fillId="0" borderId="7" xfId="0" applyBorder="1"/>
    <xf numFmtId="0" fontId="0" fillId="0" borderId="9" xfId="0" applyBorder="1"/>
    <xf numFmtId="0" fontId="0" fillId="0" borderId="10" xfId="0" applyBorder="1"/>
    <xf numFmtId="0" fontId="0" fillId="0" borderId="11" xfId="0" applyBorder="1"/>
    <xf numFmtId="0" fontId="0" fillId="2" borderId="1" xfId="0" applyFill="1" applyBorder="1"/>
    <xf numFmtId="0" fontId="0" fillId="2" borderId="3" xfId="0" applyFill="1" applyBorder="1"/>
    <xf numFmtId="0" fontId="8" fillId="5" borderId="0" xfId="0" applyFont="1" applyFill="1"/>
    <xf numFmtId="0" fontId="10" fillId="0" borderId="0" xfId="0" applyFont="1"/>
    <xf numFmtId="0" fontId="8" fillId="3" borderId="0" xfId="0" applyFont="1" applyFill="1"/>
    <xf numFmtId="0" fontId="6" fillId="0" borderId="0" xfId="0" applyFont="1"/>
    <xf numFmtId="0" fontId="0" fillId="0" borderId="1" xfId="0" applyBorder="1"/>
    <xf numFmtId="0" fontId="0" fillId="3" borderId="0" xfId="0" applyFill="1"/>
    <xf numFmtId="14" fontId="0" fillId="0" borderId="0" xfId="0" applyNumberFormat="1" applyFont="1" applyAlignment="1">
      <alignment horizontal="left"/>
    </xf>
    <xf numFmtId="0" fontId="11" fillId="0" borderId="0" xfId="0" applyFont="1"/>
    <xf numFmtId="168" fontId="11" fillId="0" borderId="0" xfId="0" applyNumberFormat="1" applyFont="1"/>
    <xf numFmtId="10" fontId="5" fillId="0" borderId="3" xfId="0" applyNumberFormat="1" applyFont="1" applyBorder="1"/>
    <xf numFmtId="0" fontId="5" fillId="0" borderId="10" xfId="0" applyFont="1" applyBorder="1" applyAlignment="1">
      <alignment horizontal="right"/>
    </xf>
    <xf numFmtId="0" fontId="0" fillId="0" borderId="0" xfId="0" applyAlignment="1">
      <alignment horizontal="right"/>
    </xf>
    <xf numFmtId="166" fontId="11" fillId="0" borderId="0" xfId="1" applyNumberFormat="1" applyFont="1"/>
    <xf numFmtId="169" fontId="2" fillId="0" borderId="0" xfId="0" applyNumberFormat="1" applyFont="1" applyAlignment="1">
      <alignment horizontal="right"/>
    </xf>
    <xf numFmtId="0" fontId="10" fillId="0" borderId="7" xfId="0" applyFont="1" applyBorder="1"/>
    <xf numFmtId="0" fontId="0" fillId="0" borderId="4" xfId="0" applyBorder="1"/>
    <xf numFmtId="0" fontId="0" fillId="0" borderId="8" xfId="0" applyBorder="1"/>
    <xf numFmtId="0" fontId="0" fillId="0" borderId="9" xfId="0" applyFont="1" applyBorder="1"/>
    <xf numFmtId="0" fontId="0" fillId="0" borderId="6" xfId="0" applyBorder="1"/>
    <xf numFmtId="0" fontId="0" fillId="0" borderId="12" xfId="0" applyBorder="1"/>
    <xf numFmtId="0" fontId="2" fillId="4" borderId="0" xfId="0" applyFont="1" applyFill="1"/>
    <xf numFmtId="166" fontId="0" fillId="0" borderId="0" xfId="1" applyNumberFormat="1" applyFont="1" applyAlignment="1">
      <alignment horizontal="right"/>
    </xf>
    <xf numFmtId="166" fontId="7" fillId="0" borderId="0" xfId="1" applyNumberFormat="1" applyFont="1" applyAlignment="1">
      <alignment horizontal="right"/>
    </xf>
    <xf numFmtId="168" fontId="0" fillId="0" borderId="0" xfId="0" applyNumberFormat="1"/>
    <xf numFmtId="168" fontId="0" fillId="0" borderId="4" xfId="0" applyNumberFormat="1" applyBorder="1"/>
    <xf numFmtId="0" fontId="2" fillId="0" borderId="0" xfId="0" applyFont="1" applyAlignment="1">
      <alignment horizontal="center"/>
    </xf>
    <xf numFmtId="0" fontId="11" fillId="0" borderId="7" xfId="0" applyFont="1" applyBorder="1"/>
    <xf numFmtId="0" fontId="11" fillId="0" borderId="11" xfId="0" applyFont="1" applyBorder="1"/>
    <xf numFmtId="7" fontId="5" fillId="0" borderId="8" xfId="0" applyNumberFormat="1" applyFont="1" applyBorder="1"/>
    <xf numFmtId="7" fontId="5" fillId="0" borderId="12" xfId="0" applyNumberFormat="1" applyFont="1" applyBorder="1"/>
    <xf numFmtId="7" fontId="5" fillId="0" borderId="3" xfId="0" applyNumberFormat="1" applyFont="1" applyBorder="1"/>
    <xf numFmtId="166" fontId="5" fillId="0" borderId="8" xfId="0" applyNumberFormat="1" applyFont="1" applyBorder="1"/>
    <xf numFmtId="166" fontId="0" fillId="0" borderId="12" xfId="0" applyNumberFormat="1" applyBorder="1"/>
    <xf numFmtId="166" fontId="0" fillId="0" borderId="0" xfId="1" applyNumberFormat="1" applyFont="1"/>
    <xf numFmtId="10" fontId="5" fillId="0" borderId="10" xfId="1" applyNumberFormat="1" applyFont="1" applyBorder="1"/>
    <xf numFmtId="10" fontId="5" fillId="0" borderId="12" xfId="1" applyNumberFormat="1" applyFont="1" applyBorder="1"/>
    <xf numFmtId="168" fontId="5" fillId="0" borderId="8" xfId="0" applyNumberFormat="1" applyFont="1" applyBorder="1"/>
    <xf numFmtId="168" fontId="5" fillId="0" borderId="12" xfId="0" applyNumberFormat="1" applyFont="1" applyBorder="1"/>
    <xf numFmtId="8" fontId="0" fillId="0" borderId="0" xfId="0" applyNumberFormat="1"/>
    <xf numFmtId="0" fontId="0" fillId="0" borderId="0" xfId="0" applyFont="1"/>
    <xf numFmtId="0" fontId="11" fillId="0" borderId="0" xfId="0" applyFont="1" applyAlignment="1">
      <alignment horizontal="left" indent="1"/>
    </xf>
    <xf numFmtId="7" fontId="0" fillId="0" borderId="0" xfId="0" applyNumberFormat="1"/>
    <xf numFmtId="7" fontId="11" fillId="0" borderId="0" xfId="0" applyNumberFormat="1" applyFont="1"/>
    <xf numFmtId="7" fontId="0" fillId="0" borderId="0" xfId="1" applyNumberFormat="1" applyFont="1"/>
    <xf numFmtId="170" fontId="0" fillId="0" borderId="0" xfId="0" applyNumberFormat="1"/>
    <xf numFmtId="0" fontId="0" fillId="0" borderId="0" xfId="0" applyAlignment="1">
      <alignment horizontal="center"/>
    </xf>
    <xf numFmtId="0" fontId="5" fillId="0" borderId="3" xfId="0" applyFont="1" applyBorder="1" applyAlignment="1">
      <alignment horizontal="right"/>
    </xf>
    <xf numFmtId="37" fontId="5" fillId="0" borderId="12" xfId="0" applyNumberFormat="1" applyFont="1" applyBorder="1"/>
    <xf numFmtId="168" fontId="0" fillId="0" borderId="0" xfId="0" applyNumberFormat="1" applyAlignment="1">
      <alignment horizontal="right"/>
    </xf>
    <xf numFmtId="168" fontId="0" fillId="0" borderId="5" xfId="0" applyNumberFormat="1" applyBorder="1"/>
    <xf numFmtId="0" fontId="0" fillId="0" borderId="0" xfId="0" applyAlignment="1">
      <alignment horizontal="left" indent="1"/>
    </xf>
    <xf numFmtId="0" fontId="0" fillId="6" borderId="0" xfId="0" applyFill="1"/>
    <xf numFmtId="0" fontId="9" fillId="6" borderId="0" xfId="0" applyFont="1" applyFill="1"/>
    <xf numFmtId="0" fontId="0" fillId="0" borderId="0" xfId="0" applyFill="1" applyBorder="1"/>
    <xf numFmtId="0" fontId="5" fillId="0" borderId="0" xfId="0" applyFont="1" applyFill="1" applyBorder="1" applyAlignment="1">
      <alignment horizontal="right"/>
    </xf>
    <xf numFmtId="0" fontId="0" fillId="0" borderId="9"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168" fontId="0" fillId="0" borderId="0" xfId="1" applyNumberFormat="1" applyFont="1"/>
    <xf numFmtId="0" fontId="7" fillId="0" borderId="0" xfId="0" applyFont="1"/>
    <xf numFmtId="166" fontId="7" fillId="0" borderId="0" xfId="1" applyNumberFormat="1" applyFont="1" applyBorder="1" applyAlignment="1">
      <alignment horizontal="right"/>
    </xf>
    <xf numFmtId="168" fontId="5" fillId="0" borderId="3" xfId="0" applyNumberFormat="1" applyFont="1" applyBorder="1"/>
    <xf numFmtId="168" fontId="11" fillId="0" borderId="8" xfId="0" applyNumberFormat="1" applyFont="1" applyBorder="1"/>
    <xf numFmtId="166" fontId="0" fillId="0" borderId="4" xfId="1" applyNumberFormat="1" applyFont="1" applyBorder="1"/>
    <xf numFmtId="168" fontId="6" fillId="0" borderId="0" xfId="0" applyNumberFormat="1" applyFont="1"/>
    <xf numFmtId="0" fontId="0" fillId="6" borderId="0" xfId="0" applyFill="1" applyAlignment="1">
      <alignment horizontal="left"/>
    </xf>
    <xf numFmtId="0" fontId="0" fillId="0" borderId="13" xfId="0" applyBorder="1" applyAlignment="1">
      <alignment horizontal="left" indent="1"/>
    </xf>
    <xf numFmtId="0" fontId="0" fillId="0" borderId="13" xfId="0" applyBorder="1"/>
    <xf numFmtId="168" fontId="0" fillId="0" borderId="13" xfId="0" applyNumberFormat="1" applyBorder="1"/>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horizontal="center"/>
    </xf>
  </cellXfs>
  <cellStyles count="2">
    <cellStyle name="Normal" xfId="0" builtinId="0"/>
    <cellStyle name="Percent" xfId="1"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34334</xdr:rowOff>
    </xdr:from>
    <xdr:to>
      <xdr:col>1</xdr:col>
      <xdr:colOff>1562036</xdr:colOff>
      <xdr:row>3</xdr:row>
      <xdr:rowOff>22852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9434"/>
          <a:ext cx="1562036" cy="3187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114"/>
  <sheetViews>
    <sheetView showGridLines="0" tabSelected="1" zoomScaleNormal="100" workbookViewId="0">
      <selection activeCell="B21" sqref="B21"/>
    </sheetView>
  </sheetViews>
  <sheetFormatPr baseColWidth="10" defaultColWidth="8.83203125" defaultRowHeight="13" x14ac:dyDescent="0.15"/>
  <cols>
    <col min="1" max="1" width="2.6640625" customWidth="1"/>
    <col min="2" max="2" width="47.5" customWidth="1"/>
    <col min="3" max="3" width="30.5" customWidth="1"/>
    <col min="4" max="4" width="4.6640625" customWidth="1"/>
    <col min="5" max="5" width="23.6640625" customWidth="1"/>
    <col min="13" max="13" width="22.5" customWidth="1"/>
  </cols>
  <sheetData>
    <row r="5" spans="2:13" x14ac:dyDescent="0.15">
      <c r="B5" s="33" t="s">
        <v>32</v>
      </c>
    </row>
    <row r="7" spans="2:13" x14ac:dyDescent="0.15">
      <c r="B7" s="46" t="s">
        <v>24</v>
      </c>
      <c r="C7" s="47"/>
      <c r="D7" s="47"/>
      <c r="E7" s="47"/>
      <c r="F7" s="47"/>
      <c r="G7" s="47"/>
      <c r="H7" s="47"/>
      <c r="I7" s="47"/>
      <c r="J7" s="47"/>
      <c r="K7" s="47"/>
      <c r="L7" s="47"/>
      <c r="M7" s="48"/>
    </row>
    <row r="8" spans="2:13" x14ac:dyDescent="0.15">
      <c r="B8" s="87" t="s">
        <v>33</v>
      </c>
      <c r="C8" s="88"/>
      <c r="D8" s="88"/>
      <c r="E8" s="88"/>
      <c r="F8" s="88"/>
      <c r="G8" s="88"/>
      <c r="H8" s="88"/>
      <c r="I8" s="88"/>
      <c r="J8" s="88"/>
      <c r="K8" s="88"/>
      <c r="L8" s="88"/>
      <c r="M8" s="89"/>
    </row>
    <row r="9" spans="2:13" x14ac:dyDescent="0.15">
      <c r="B9" s="49" t="s">
        <v>25</v>
      </c>
      <c r="C9" s="3"/>
      <c r="D9" s="3"/>
      <c r="E9" s="3"/>
      <c r="F9" s="3"/>
      <c r="G9" s="3"/>
      <c r="H9" s="3"/>
      <c r="I9" s="3"/>
      <c r="J9" s="3"/>
      <c r="K9" s="3"/>
      <c r="L9" s="3"/>
      <c r="M9" s="28"/>
    </row>
    <row r="10" spans="2:13" x14ac:dyDescent="0.15">
      <c r="B10" s="49" t="s">
        <v>26</v>
      </c>
      <c r="C10" s="3"/>
      <c r="D10" s="3"/>
      <c r="E10" s="3"/>
      <c r="F10" s="3"/>
      <c r="G10" s="3"/>
      <c r="H10" s="3"/>
      <c r="I10" s="3"/>
      <c r="J10" s="3"/>
      <c r="K10" s="3"/>
      <c r="L10" s="3"/>
      <c r="M10" s="28"/>
    </row>
    <row r="11" spans="2:13" x14ac:dyDescent="0.15">
      <c r="B11" s="29"/>
      <c r="C11" s="50"/>
      <c r="D11" s="50"/>
      <c r="E11" s="50"/>
      <c r="F11" s="50"/>
      <c r="G11" s="50"/>
      <c r="H11" s="50"/>
      <c r="I11" s="50"/>
      <c r="J11" s="50"/>
      <c r="K11" s="50"/>
      <c r="L11" s="50"/>
      <c r="M11" s="51"/>
    </row>
    <row r="13" spans="2:13" x14ac:dyDescent="0.15">
      <c r="B13" s="34" t="s">
        <v>14</v>
      </c>
      <c r="C13" s="34"/>
      <c r="D13" s="34"/>
      <c r="E13" s="32" t="s">
        <v>20</v>
      </c>
      <c r="F13" s="37"/>
    </row>
    <row r="14" spans="2:13" x14ac:dyDescent="0.15">
      <c r="B14" s="35" t="s">
        <v>87</v>
      </c>
      <c r="E14" s="9" t="s">
        <v>21</v>
      </c>
    </row>
    <row r="15" spans="2:13" x14ac:dyDescent="0.15">
      <c r="B15" t="s">
        <v>115</v>
      </c>
      <c r="E15" s="39" t="s">
        <v>22</v>
      </c>
    </row>
    <row r="16" spans="2:13" x14ac:dyDescent="0.15">
      <c r="B16" t="s">
        <v>117</v>
      </c>
      <c r="E16" t="s">
        <v>28</v>
      </c>
    </row>
    <row r="17" spans="2:6" x14ac:dyDescent="0.15">
      <c r="B17" t="s">
        <v>116</v>
      </c>
    </row>
    <row r="18" spans="2:6" x14ac:dyDescent="0.15">
      <c r="B18" t="s">
        <v>114</v>
      </c>
    </row>
    <row r="19" spans="2:6" x14ac:dyDescent="0.15">
      <c r="B19" t="s">
        <v>29</v>
      </c>
    </row>
    <row r="22" spans="2:6" x14ac:dyDescent="0.15">
      <c r="B22" s="1" t="str">
        <f>C29&amp;"/"&amp;C26&amp;" - Acquisition Accretion/Dilution Analysis"</f>
        <v>Acquirer Name/Target Name - Acquisition Accretion/Dilution Analysis</v>
      </c>
      <c r="F22" s="45">
        <v>1</v>
      </c>
    </row>
    <row r="23" spans="2:6" x14ac:dyDescent="0.15">
      <c r="B23" s="34" t="s">
        <v>23</v>
      </c>
      <c r="C23" s="37"/>
      <c r="D23" s="37"/>
      <c r="E23" s="37"/>
      <c r="F23" s="37"/>
    </row>
    <row r="25" spans="2:6" x14ac:dyDescent="0.15">
      <c r="B25" s="30" t="s">
        <v>13</v>
      </c>
      <c r="C25" s="31"/>
      <c r="D25" s="85"/>
    </row>
    <row r="26" spans="2:6" x14ac:dyDescent="0.15">
      <c r="B26" s="36" t="s">
        <v>27</v>
      </c>
      <c r="C26" s="78" t="s">
        <v>120</v>
      </c>
      <c r="D26" s="86"/>
    </row>
    <row r="27" spans="2:6" x14ac:dyDescent="0.15">
      <c r="D27" s="85"/>
    </row>
    <row r="28" spans="2:6" x14ac:dyDescent="0.15">
      <c r="B28" s="30" t="s">
        <v>34</v>
      </c>
      <c r="C28" s="31"/>
      <c r="D28" s="85"/>
    </row>
    <row r="29" spans="2:6" x14ac:dyDescent="0.15">
      <c r="B29" s="36" t="s">
        <v>27</v>
      </c>
      <c r="C29" s="78" t="s">
        <v>119</v>
      </c>
      <c r="D29" s="86"/>
    </row>
    <row r="30" spans="2:6" x14ac:dyDescent="0.15">
      <c r="D30" s="85"/>
    </row>
    <row r="31" spans="2:6" x14ac:dyDescent="0.15">
      <c r="B31" s="30" t="s">
        <v>53</v>
      </c>
      <c r="C31" s="31"/>
      <c r="D31" s="85"/>
    </row>
    <row r="32" spans="2:6" x14ac:dyDescent="0.15">
      <c r="B32" s="58" t="str">
        <f>C26</f>
        <v>Target Name</v>
      </c>
      <c r="C32" s="68">
        <v>0</v>
      </c>
      <c r="D32" s="85"/>
    </row>
    <row r="33" spans="2:4" x14ac:dyDescent="0.15">
      <c r="B33" s="59" t="str">
        <f>C29</f>
        <v>Acquirer Name</v>
      </c>
      <c r="C33" s="69">
        <v>0</v>
      </c>
      <c r="D33" s="85"/>
    </row>
    <row r="34" spans="2:4" x14ac:dyDescent="0.15">
      <c r="D34" s="85"/>
    </row>
    <row r="35" spans="2:4" x14ac:dyDescent="0.15">
      <c r="B35" s="30" t="s">
        <v>37</v>
      </c>
      <c r="C35" s="31"/>
      <c r="D35" s="85"/>
    </row>
    <row r="36" spans="2:4" x14ac:dyDescent="0.15">
      <c r="B36" s="58" t="str">
        <f>C26</f>
        <v>Target Name</v>
      </c>
      <c r="C36" s="60">
        <v>0</v>
      </c>
      <c r="D36" s="85"/>
    </row>
    <row r="37" spans="2:4" x14ac:dyDescent="0.15">
      <c r="B37" s="59" t="str">
        <f>C29</f>
        <v>Acquirer Name</v>
      </c>
      <c r="C37" s="61">
        <v>0</v>
      </c>
      <c r="D37" s="85"/>
    </row>
    <row r="38" spans="2:4" x14ac:dyDescent="0.15">
      <c r="D38" s="85"/>
    </row>
    <row r="39" spans="2:4" x14ac:dyDescent="0.15">
      <c r="B39" s="30" t="s">
        <v>35</v>
      </c>
      <c r="C39" s="31"/>
      <c r="D39" s="85"/>
    </row>
    <row r="40" spans="2:4" x14ac:dyDescent="0.15">
      <c r="B40" s="36" t="s">
        <v>36</v>
      </c>
      <c r="C40" s="62">
        <v>0</v>
      </c>
      <c r="D40" s="85"/>
    </row>
    <row r="41" spans="2:4" x14ac:dyDescent="0.15">
      <c r="D41" s="85"/>
    </row>
    <row r="42" spans="2:4" x14ac:dyDescent="0.15">
      <c r="B42" s="30" t="s">
        <v>38</v>
      </c>
      <c r="C42" s="31"/>
      <c r="D42" s="85"/>
    </row>
    <row r="43" spans="2:4" x14ac:dyDescent="0.15">
      <c r="B43" s="26" t="s">
        <v>51</v>
      </c>
      <c r="C43" s="63">
        <v>0</v>
      </c>
      <c r="D43" s="85"/>
    </row>
    <row r="44" spans="2:4" x14ac:dyDescent="0.15">
      <c r="B44" s="29" t="s">
        <v>39</v>
      </c>
      <c r="C44" s="64">
        <f>1-C43</f>
        <v>1</v>
      </c>
      <c r="D44" s="85"/>
    </row>
    <row r="45" spans="2:4" x14ac:dyDescent="0.15">
      <c r="D45" s="85"/>
    </row>
    <row r="46" spans="2:4" x14ac:dyDescent="0.15">
      <c r="B46" s="30" t="s">
        <v>40</v>
      </c>
      <c r="C46" s="31"/>
      <c r="D46" s="85"/>
    </row>
    <row r="47" spans="2:4" x14ac:dyDescent="0.15">
      <c r="B47" s="26" t="s">
        <v>101</v>
      </c>
      <c r="C47" s="94">
        <f>Financials!C51</f>
        <v>0</v>
      </c>
      <c r="D47" s="85"/>
    </row>
    <row r="48" spans="2:4" x14ac:dyDescent="0.15">
      <c r="B48" s="27" t="s">
        <v>41</v>
      </c>
      <c r="C48" s="66">
        <v>0</v>
      </c>
      <c r="D48" s="85"/>
    </row>
    <row r="49" spans="2:4" x14ac:dyDescent="0.15">
      <c r="B49" s="29" t="s">
        <v>104</v>
      </c>
      <c r="C49" s="67">
        <v>0</v>
      </c>
      <c r="D49" s="85"/>
    </row>
    <row r="51" spans="2:4" x14ac:dyDescent="0.15">
      <c r="B51" s="30" t="s">
        <v>4</v>
      </c>
      <c r="C51" s="31"/>
    </row>
    <row r="52" spans="2:4" x14ac:dyDescent="0.15">
      <c r="B52" s="36" t="s">
        <v>19</v>
      </c>
      <c r="C52" s="41">
        <v>0</v>
      </c>
    </row>
    <row r="54" spans="2:4" x14ac:dyDescent="0.15">
      <c r="B54" s="30" t="s">
        <v>42</v>
      </c>
      <c r="C54" s="31"/>
    </row>
    <row r="55" spans="2:4" x14ac:dyDescent="0.15">
      <c r="B55" s="36" t="s">
        <v>102</v>
      </c>
      <c r="C55" s="93">
        <v>0</v>
      </c>
    </row>
    <row r="57" spans="2:4" x14ac:dyDescent="0.15">
      <c r="B57" s="30" t="s">
        <v>111</v>
      </c>
      <c r="C57" s="31"/>
    </row>
    <row r="58" spans="2:4" x14ac:dyDescent="0.15">
      <c r="B58" s="36" t="s">
        <v>112</v>
      </c>
      <c r="C58" s="93">
        <v>0</v>
      </c>
    </row>
    <row r="60" spans="2:4" x14ac:dyDescent="0.15">
      <c r="B60" s="30" t="s">
        <v>12</v>
      </c>
      <c r="C60" s="31"/>
    </row>
    <row r="61" spans="2:4" x14ac:dyDescent="0.15">
      <c r="B61" s="26" t="s">
        <v>103</v>
      </c>
      <c r="C61" s="68">
        <v>0</v>
      </c>
    </row>
    <row r="62" spans="2:4" x14ac:dyDescent="0.15">
      <c r="B62" s="27" t="s">
        <v>47</v>
      </c>
      <c r="C62" s="42" t="s">
        <v>16</v>
      </c>
    </row>
    <row r="63" spans="2:4" x14ac:dyDescent="0.15">
      <c r="B63" s="29" t="s">
        <v>48</v>
      </c>
      <c r="C63" s="79">
        <v>30</v>
      </c>
    </row>
    <row r="72" spans="2:2" x14ac:dyDescent="0.15">
      <c r="B72" s="83" t="s">
        <v>73</v>
      </c>
    </row>
    <row r="73" spans="2:2" x14ac:dyDescent="0.15">
      <c r="B73" s="83"/>
    </row>
    <row r="74" spans="2:2" x14ac:dyDescent="0.15">
      <c r="B74" s="84" t="s">
        <v>65</v>
      </c>
    </row>
    <row r="75" spans="2:2" x14ac:dyDescent="0.15">
      <c r="B75" s="83" t="s">
        <v>15</v>
      </c>
    </row>
    <row r="76" spans="2:2" x14ac:dyDescent="0.15">
      <c r="B76" s="83" t="s">
        <v>16</v>
      </c>
    </row>
    <row r="77" spans="2:2" x14ac:dyDescent="0.15">
      <c r="B77" s="83"/>
    </row>
    <row r="78" spans="2:2" x14ac:dyDescent="0.15">
      <c r="B78" s="84" t="s">
        <v>118</v>
      </c>
    </row>
    <row r="79" spans="2:2" x14ac:dyDescent="0.15">
      <c r="B79" s="97">
        <v>5</v>
      </c>
    </row>
    <row r="80" spans="2:2" x14ac:dyDescent="0.15">
      <c r="B80" s="97">
        <v>10</v>
      </c>
    </row>
    <row r="81" spans="2:2" x14ac:dyDescent="0.15">
      <c r="B81" s="97">
        <v>15</v>
      </c>
    </row>
    <row r="82" spans="2:2" x14ac:dyDescent="0.15">
      <c r="B82" s="97">
        <v>20</v>
      </c>
    </row>
    <row r="83" spans="2:2" x14ac:dyDescent="0.15">
      <c r="B83" s="97">
        <v>25</v>
      </c>
    </row>
    <row r="84" spans="2:2" x14ac:dyDescent="0.15">
      <c r="B84" s="97">
        <v>30</v>
      </c>
    </row>
    <row r="97" spans="2:5" x14ac:dyDescent="0.15">
      <c r="E97" s="44"/>
    </row>
    <row r="98" spans="2:5" x14ac:dyDescent="0.15">
      <c r="E98" s="44"/>
    </row>
    <row r="99" spans="2:5" x14ac:dyDescent="0.15">
      <c r="E99" s="44"/>
    </row>
    <row r="100" spans="2:5" x14ac:dyDescent="0.15">
      <c r="E100" s="44"/>
    </row>
    <row r="101" spans="2:5" x14ac:dyDescent="0.15">
      <c r="E101" s="44"/>
    </row>
    <row r="102" spans="2:5" x14ac:dyDescent="0.15">
      <c r="E102" s="44"/>
    </row>
    <row r="103" spans="2:5" x14ac:dyDescent="0.15">
      <c r="E103" s="44"/>
    </row>
    <row r="104" spans="2:5" x14ac:dyDescent="0.15">
      <c r="E104" s="44"/>
    </row>
    <row r="105" spans="2:5" x14ac:dyDescent="0.15">
      <c r="E105" s="44"/>
    </row>
    <row r="106" spans="2:5" x14ac:dyDescent="0.15">
      <c r="E106" s="44"/>
    </row>
    <row r="107" spans="2:5" x14ac:dyDescent="0.15">
      <c r="E107" s="44"/>
    </row>
    <row r="109" spans="2:5" x14ac:dyDescent="0.15">
      <c r="B109" s="52" t="s">
        <v>17</v>
      </c>
    </row>
    <row r="110" spans="2:5" x14ac:dyDescent="0.15">
      <c r="B110" s="21"/>
    </row>
    <row r="111" spans="2:5" x14ac:dyDescent="0.15">
      <c r="B111" s="22" t="s">
        <v>18</v>
      </c>
    </row>
    <row r="112" spans="2:5" x14ac:dyDescent="0.15">
      <c r="B112" s="21" t="s">
        <v>15</v>
      </c>
    </row>
    <row r="113" spans="2:2" x14ac:dyDescent="0.15">
      <c r="B113" s="21" t="s">
        <v>16</v>
      </c>
    </row>
    <row r="114" spans="2:2" x14ac:dyDescent="0.15">
      <c r="B114" s="21"/>
    </row>
  </sheetData>
  <conditionalFormatting sqref="C52">
    <cfRule type="cellIs" dxfId="9" priority="1" operator="greaterThan">
      <formula>1</formula>
    </cfRule>
    <cfRule type="cellIs" dxfId="8" priority="5" operator="lessThan">
      <formula>0</formula>
    </cfRule>
    <cfRule type="cellIs" dxfId="7" priority="6" operator="greaterThan">
      <formula>1</formula>
    </cfRule>
  </conditionalFormatting>
  <conditionalFormatting sqref="C43">
    <cfRule type="cellIs" dxfId="6" priority="2" operator="greaterThan">
      <formula>1</formula>
    </cfRule>
  </conditionalFormatting>
  <dataValidations count="2">
    <dataValidation type="list" allowBlank="1" showInputMessage="1" showErrorMessage="1" sqref="C62" xr:uid="{00000000-0002-0000-0000-000000000000}">
      <formula1>$B$75:$B$76</formula1>
    </dataValidation>
    <dataValidation type="list" allowBlank="1" showInputMessage="1" showErrorMessage="1" sqref="C63" xr:uid="{00000000-0002-0000-0000-000001000000}">
      <formula1>$B$79:$B$84</formula1>
    </dataValidation>
  </dataValidations>
  <pageMargins left="0.7" right="0.7" top="0.75" bottom="0.75" header="0.3" footer="0.3"/>
  <pageSetup scale="90" orientation="landscape" r:id="rId1"/>
  <headerFooter>
    <oddFooter>&amp;R&amp;D &amp;T</oddFooter>
  </headerFooter>
  <rowBreaks count="1" manualBreakCount="1">
    <brk id="68"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9"/>
  <sheetViews>
    <sheetView showGridLines="0" workbookViewId="0">
      <selection activeCell="B3" sqref="B3"/>
    </sheetView>
  </sheetViews>
  <sheetFormatPr baseColWidth="10" defaultColWidth="8.83203125" defaultRowHeight="13" x14ac:dyDescent="0.15"/>
  <cols>
    <col min="1" max="1" width="2.6640625" customWidth="1"/>
    <col min="2" max="2" width="34" customWidth="1"/>
    <col min="3" max="6" width="11.33203125" bestFit="1" customWidth="1"/>
    <col min="7" max="8" width="11.33203125" customWidth="1"/>
    <col min="9" max="9" width="4.6640625" customWidth="1"/>
  </cols>
  <sheetData>
    <row r="1" spans="2:10" x14ac:dyDescent="0.15">
      <c r="B1" s="2" t="str">
        <f>Start!B$22</f>
        <v>Acquirer Name/Target Name - Acquisition Accretion/Dilution Analysis</v>
      </c>
      <c r="D1" s="20"/>
      <c r="E1" s="20"/>
      <c r="F1" s="20"/>
      <c r="G1" s="57"/>
      <c r="H1" s="57"/>
      <c r="I1" s="20"/>
      <c r="J1" s="45">
        <v>2</v>
      </c>
    </row>
    <row r="2" spans="2:10" x14ac:dyDescent="0.15">
      <c r="B2" s="34" t="s">
        <v>43</v>
      </c>
      <c r="C2" s="37"/>
      <c r="D2" s="37"/>
      <c r="E2" s="37"/>
      <c r="F2" s="37"/>
      <c r="G2" s="37"/>
      <c r="H2" s="37"/>
      <c r="I2" s="37"/>
      <c r="J2" s="37"/>
    </row>
    <row r="3" spans="2:10" x14ac:dyDescent="0.15">
      <c r="B3" s="38"/>
    </row>
    <row r="4" spans="2:10" x14ac:dyDescent="0.15">
      <c r="D4" s="101" t="s">
        <v>11</v>
      </c>
      <c r="E4" s="101"/>
      <c r="F4" s="101"/>
      <c r="G4" s="101"/>
      <c r="H4" s="101"/>
    </row>
    <row r="5" spans="2:10" x14ac:dyDescent="0.15">
      <c r="B5" s="71" t="str">
        <f>Target_Name&amp;" Financials (000)"</f>
        <v>Target Name Financials (000)</v>
      </c>
      <c r="D5" s="12">
        <v>2015</v>
      </c>
      <c r="E5" s="13">
        <v>2016</v>
      </c>
      <c r="F5" s="13">
        <v>2017</v>
      </c>
      <c r="G5" s="13">
        <v>2018</v>
      </c>
      <c r="H5" s="14">
        <v>2019</v>
      </c>
    </row>
    <row r="7" spans="2:10" x14ac:dyDescent="0.15">
      <c r="B7" t="s">
        <v>44</v>
      </c>
      <c r="D7" s="11">
        <v>0</v>
      </c>
      <c r="E7" s="11">
        <v>0</v>
      </c>
      <c r="F7" s="11">
        <v>0</v>
      </c>
      <c r="G7" s="11">
        <v>0</v>
      </c>
      <c r="H7" s="11">
        <v>0</v>
      </c>
    </row>
    <row r="8" spans="2:10" x14ac:dyDescent="0.15">
      <c r="D8" s="4"/>
      <c r="E8" s="4"/>
      <c r="F8" s="4"/>
      <c r="G8" s="4"/>
      <c r="H8" s="4"/>
    </row>
    <row r="9" spans="2:10" x14ac:dyDescent="0.15">
      <c r="B9" t="s">
        <v>5</v>
      </c>
      <c r="D9" s="11">
        <v>0</v>
      </c>
      <c r="E9" s="11">
        <v>0</v>
      </c>
      <c r="F9" s="11">
        <v>0</v>
      </c>
      <c r="G9" s="11">
        <v>0</v>
      </c>
      <c r="H9" s="11">
        <v>0</v>
      </c>
    </row>
    <row r="10" spans="2:10" x14ac:dyDescent="0.15">
      <c r="B10" s="91" t="s">
        <v>100</v>
      </c>
      <c r="C10" s="91"/>
      <c r="D10" s="92" t="str">
        <f>IFERROR(D9/D$7,"N/A")</f>
        <v>N/A</v>
      </c>
      <c r="E10" s="92" t="str">
        <f>IFERROR(E9/E$7,"N/A")</f>
        <v>N/A</v>
      </c>
      <c r="F10" s="92" t="str">
        <f>IFERROR(F9/F$7,"N/A")</f>
        <v>N/A</v>
      </c>
      <c r="G10" s="92" t="str">
        <f>IFERROR(G9/G$7,"N/A")</f>
        <v>N/A</v>
      </c>
      <c r="H10" s="92" t="str">
        <f>IFERROR(H9/H$7,"N/A")</f>
        <v>N/A</v>
      </c>
    </row>
    <row r="11" spans="2:10" x14ac:dyDescent="0.15">
      <c r="D11" s="4"/>
      <c r="E11" s="4"/>
      <c r="F11" s="4"/>
      <c r="G11" s="4"/>
      <c r="H11" s="4"/>
    </row>
    <row r="12" spans="2:10" x14ac:dyDescent="0.15">
      <c r="B12" t="s">
        <v>6</v>
      </c>
      <c r="D12" s="11">
        <v>0</v>
      </c>
      <c r="E12" s="11">
        <v>0</v>
      </c>
      <c r="F12" s="11">
        <v>0</v>
      </c>
      <c r="G12" s="11">
        <v>0</v>
      </c>
      <c r="H12" s="11">
        <v>0</v>
      </c>
    </row>
    <row r="13" spans="2:10" x14ac:dyDescent="0.15">
      <c r="B13" s="91" t="s">
        <v>100</v>
      </c>
      <c r="C13" s="91"/>
      <c r="D13" s="92" t="str">
        <f>IFERROR(D12/D$7,"N/A")</f>
        <v>N/A</v>
      </c>
      <c r="E13" s="92" t="str">
        <f>IFERROR(E12/E$7,"N/A")</f>
        <v>N/A</v>
      </c>
      <c r="F13" s="92" t="str">
        <f>IFERROR(F12/F$7,"N/A")</f>
        <v>N/A</v>
      </c>
      <c r="G13" s="92" t="str">
        <f>IFERROR(G12/G$7,"N/A")</f>
        <v>N/A</v>
      </c>
      <c r="H13" s="92" t="str">
        <f>IFERROR(H12/H$7,"N/A")</f>
        <v>N/A</v>
      </c>
    </row>
    <row r="14" spans="2:10" x14ac:dyDescent="0.15">
      <c r="D14" s="7"/>
      <c r="E14" s="7"/>
      <c r="F14" s="7"/>
      <c r="G14" s="7"/>
      <c r="H14" s="7"/>
    </row>
    <row r="15" spans="2:10" x14ac:dyDescent="0.15">
      <c r="B15" t="s">
        <v>45</v>
      </c>
      <c r="D15" s="70">
        <f>IFERROR(D12/Target_Shares,0)</f>
        <v>0</v>
      </c>
      <c r="E15" s="70">
        <f>IFERROR(E12/Target_Shares,0)</f>
        <v>0</v>
      </c>
      <c r="F15" s="70">
        <f>IFERROR(F12/Target_Shares,0)</f>
        <v>0</v>
      </c>
      <c r="G15" s="70">
        <f>IFERROR(G12/Target_Shares,0)</f>
        <v>0</v>
      </c>
      <c r="H15" s="70">
        <f>IFERROR(H12/Target_Shares,0)</f>
        <v>0</v>
      </c>
    </row>
    <row r="16" spans="2:10" x14ac:dyDescent="0.15">
      <c r="D16" s="4"/>
      <c r="E16" s="4"/>
      <c r="F16" s="4"/>
      <c r="G16" s="4"/>
      <c r="H16" s="4"/>
    </row>
    <row r="17" spans="2:10" x14ac:dyDescent="0.15">
      <c r="B17" t="s">
        <v>10</v>
      </c>
      <c r="D17" s="43" t="s">
        <v>31</v>
      </c>
      <c r="E17" s="53" t="str">
        <f>IFERROR(E7/D7-1,"N/A")</f>
        <v>N/A</v>
      </c>
      <c r="F17" s="53" t="str">
        <f>IFERROR(F7/E7-1,"N/A")</f>
        <v>N/A</v>
      </c>
      <c r="G17" s="53" t="str">
        <f>IFERROR(G7/F7-1,"N/A")</f>
        <v>N/A</v>
      </c>
      <c r="H17" s="53" t="str">
        <f>IFERROR(H7/G7-1,"N/A")</f>
        <v>N/A</v>
      </c>
    </row>
    <row r="18" spans="2:10" x14ac:dyDescent="0.15">
      <c r="B18" t="s">
        <v>8</v>
      </c>
      <c r="D18" s="53" t="str">
        <f>IFERROR(D9/D7,"N/A")</f>
        <v>N/A</v>
      </c>
      <c r="E18" s="53" t="str">
        <f>IFERROR(E9/E7,"N/A")</f>
        <v>N/A</v>
      </c>
      <c r="F18" s="53" t="str">
        <f>IFERROR(F9/F7,"N/A")</f>
        <v>N/A</v>
      </c>
      <c r="G18" s="53" t="str">
        <f>IFERROR(G9/G7,"N/A")</f>
        <v>N/A</v>
      </c>
      <c r="H18" s="53" t="str">
        <f>IFERROR(H9/H7,"N/A")</f>
        <v>N/A</v>
      </c>
    </row>
    <row r="19" spans="2:10" x14ac:dyDescent="0.15">
      <c r="B19" t="s">
        <v>9</v>
      </c>
      <c r="D19" s="53" t="str">
        <f>IFERROR(D12/D7,"N/A")</f>
        <v>N/A</v>
      </c>
      <c r="E19" s="53" t="str">
        <f>IFERROR(E12/E7,"N/A")</f>
        <v>N/A</v>
      </c>
      <c r="F19" s="53" t="str">
        <f>IFERROR(F12/F7,"N/A")</f>
        <v>N/A</v>
      </c>
      <c r="G19" s="53" t="str">
        <f>IFERROR(G12/G7,"N/A")</f>
        <v>N/A</v>
      </c>
      <c r="H19" s="53" t="str">
        <f>IFERROR(H12/H7,"N/A")</f>
        <v>N/A</v>
      </c>
    </row>
    <row r="20" spans="2:10" x14ac:dyDescent="0.15">
      <c r="D20" s="4"/>
      <c r="E20" s="4"/>
      <c r="F20" s="4"/>
      <c r="G20" s="4"/>
      <c r="H20" s="4"/>
    </row>
    <row r="21" spans="2:10" x14ac:dyDescent="0.15">
      <c r="B21" t="s">
        <v>86</v>
      </c>
      <c r="D21" s="4"/>
      <c r="E21" s="4"/>
      <c r="F21" s="4"/>
      <c r="G21" s="4"/>
      <c r="H21" s="4"/>
    </row>
    <row r="22" spans="2:10" x14ac:dyDescent="0.15">
      <c r="B22" s="82" t="s">
        <v>60</v>
      </c>
      <c r="C22" s="11">
        <v>0</v>
      </c>
      <c r="D22" s="4"/>
      <c r="E22" s="4"/>
      <c r="F22" s="4"/>
      <c r="G22" s="4"/>
      <c r="H22" s="4"/>
    </row>
    <row r="23" spans="2:10" x14ac:dyDescent="0.15">
      <c r="B23" s="82" t="s">
        <v>61</v>
      </c>
      <c r="C23" s="11">
        <v>0</v>
      </c>
      <c r="D23" s="4"/>
      <c r="E23" s="4"/>
      <c r="F23" s="4"/>
      <c r="G23" s="4"/>
      <c r="H23" s="4"/>
    </row>
    <row r="24" spans="2:10" x14ac:dyDescent="0.15">
      <c r="B24" s="82" t="s">
        <v>62</v>
      </c>
      <c r="C24" s="11">
        <v>0</v>
      </c>
      <c r="D24" s="4"/>
      <c r="E24" s="4"/>
      <c r="F24" s="4"/>
      <c r="G24" s="4"/>
      <c r="H24" s="4"/>
    </row>
    <row r="25" spans="2:10" x14ac:dyDescent="0.15">
      <c r="B25" s="82" t="s">
        <v>63</v>
      </c>
      <c r="C25" s="11">
        <v>0</v>
      </c>
      <c r="D25" s="4"/>
      <c r="E25" s="4"/>
      <c r="F25" s="4"/>
      <c r="G25" s="4"/>
      <c r="H25" s="4"/>
    </row>
    <row r="26" spans="2:10" x14ac:dyDescent="0.15">
      <c r="B26" s="82" t="s">
        <v>64</v>
      </c>
      <c r="C26" s="11">
        <v>0</v>
      </c>
      <c r="D26" s="4"/>
      <c r="E26" s="4"/>
      <c r="F26" s="4"/>
      <c r="G26" s="4"/>
      <c r="H26" s="4"/>
    </row>
    <row r="27" spans="2:10" x14ac:dyDescent="0.15">
      <c r="D27" s="4"/>
      <c r="E27" s="4"/>
      <c r="F27" s="4"/>
      <c r="G27" s="4"/>
      <c r="H27" s="4"/>
    </row>
    <row r="28" spans="2:10" x14ac:dyDescent="0.15">
      <c r="D28" s="4"/>
      <c r="E28" s="4"/>
      <c r="F28" s="4"/>
      <c r="G28" s="4"/>
      <c r="H28" s="4"/>
    </row>
    <row r="29" spans="2:10" x14ac:dyDescent="0.15">
      <c r="D29" s="4"/>
      <c r="E29" s="4"/>
      <c r="F29" s="4"/>
      <c r="G29" s="4"/>
      <c r="H29" s="4"/>
    </row>
    <row r="30" spans="2:10" x14ac:dyDescent="0.15">
      <c r="B30" s="2" t="str">
        <f>Start!B$22</f>
        <v>Acquirer Name/Target Name - Acquisition Accretion/Dilution Analysis</v>
      </c>
      <c r="D30" s="57"/>
      <c r="E30" s="57"/>
      <c r="F30" s="57"/>
      <c r="G30" s="57"/>
      <c r="H30" s="57"/>
      <c r="I30" s="57"/>
      <c r="J30" s="45">
        <v>3</v>
      </c>
    </row>
    <row r="31" spans="2:10" x14ac:dyDescent="0.15">
      <c r="B31" s="34" t="s">
        <v>46</v>
      </c>
      <c r="C31" s="37"/>
      <c r="D31" s="37"/>
      <c r="E31" s="37"/>
      <c r="F31" s="37"/>
      <c r="G31" s="37"/>
      <c r="H31" s="37"/>
      <c r="I31" s="37"/>
      <c r="J31" s="37"/>
    </row>
    <row r="32" spans="2:10" x14ac:dyDescent="0.15">
      <c r="B32" s="38"/>
    </row>
    <row r="33" spans="2:8" x14ac:dyDescent="0.15">
      <c r="D33" s="101" t="s">
        <v>11</v>
      </c>
      <c r="E33" s="101"/>
      <c r="F33" s="101"/>
      <c r="G33" s="101"/>
      <c r="H33" s="101"/>
    </row>
    <row r="34" spans="2:8" x14ac:dyDescent="0.15">
      <c r="B34" t="str">
        <f>Acquirer_Name&amp;" Financials (000)"</f>
        <v>Acquirer Name Financials (000)</v>
      </c>
      <c r="D34" s="17">
        <f>D5</f>
        <v>2015</v>
      </c>
      <c r="E34" s="18">
        <f t="shared" ref="E34:H34" si="0">E5</f>
        <v>2016</v>
      </c>
      <c r="F34" s="18">
        <f t="shared" si="0"/>
        <v>2017</v>
      </c>
      <c r="G34" s="18">
        <f t="shared" si="0"/>
        <v>2018</v>
      </c>
      <c r="H34" s="19">
        <f t="shared" si="0"/>
        <v>2019</v>
      </c>
    </row>
    <row r="36" spans="2:8" x14ac:dyDescent="0.15">
      <c r="B36" t="s">
        <v>44</v>
      </c>
      <c r="D36" s="11">
        <v>0</v>
      </c>
      <c r="E36" s="11">
        <v>0</v>
      </c>
      <c r="F36" s="11">
        <v>0</v>
      </c>
      <c r="G36" s="11">
        <v>0</v>
      </c>
      <c r="H36" s="11">
        <v>0</v>
      </c>
    </row>
    <row r="37" spans="2:8" x14ac:dyDescent="0.15">
      <c r="D37" s="4"/>
      <c r="E37" s="4"/>
      <c r="F37" s="4"/>
      <c r="G37" s="4"/>
      <c r="H37" s="4"/>
    </row>
    <row r="38" spans="2:8" x14ac:dyDescent="0.15">
      <c r="B38" t="s">
        <v>5</v>
      </c>
      <c r="D38" s="11">
        <v>0</v>
      </c>
      <c r="E38" s="11">
        <v>0</v>
      </c>
      <c r="F38" s="11">
        <v>0</v>
      </c>
      <c r="G38" s="11">
        <v>0</v>
      </c>
      <c r="H38" s="11">
        <v>0</v>
      </c>
    </row>
    <row r="39" spans="2:8" x14ac:dyDescent="0.15">
      <c r="B39" s="91" t="s">
        <v>100</v>
      </c>
      <c r="C39" s="91"/>
      <c r="D39" s="92" t="str">
        <f>IFERROR(D38/D$36,"N/A")</f>
        <v>N/A</v>
      </c>
      <c r="E39" s="92" t="str">
        <f>IFERROR(E38/E$36,"N/A")</f>
        <v>N/A</v>
      </c>
      <c r="F39" s="92" t="str">
        <f>IFERROR(F38/F$36,"N/A")</f>
        <v>N/A</v>
      </c>
      <c r="G39" s="92" t="str">
        <f>IFERROR(G38/G$36,"N/A")</f>
        <v>N/A</v>
      </c>
      <c r="H39" s="92" t="str">
        <f>IFERROR(H38/H$36,"N/A")</f>
        <v>N/A</v>
      </c>
    </row>
    <row r="40" spans="2:8" x14ac:dyDescent="0.15">
      <c r="D40" s="4"/>
      <c r="E40" s="4"/>
      <c r="F40" s="4"/>
      <c r="G40" s="4"/>
      <c r="H40" s="4"/>
    </row>
    <row r="41" spans="2:8" x14ac:dyDescent="0.15">
      <c r="B41" t="s">
        <v>6</v>
      </c>
      <c r="D41" s="11">
        <v>0</v>
      </c>
      <c r="E41" s="11">
        <v>0</v>
      </c>
      <c r="F41" s="11">
        <v>0</v>
      </c>
      <c r="G41" s="11">
        <v>0</v>
      </c>
      <c r="H41" s="11">
        <v>0</v>
      </c>
    </row>
    <row r="42" spans="2:8" x14ac:dyDescent="0.15">
      <c r="B42" s="91" t="s">
        <v>100</v>
      </c>
      <c r="C42" s="91"/>
      <c r="D42" s="92" t="str">
        <f>IFERROR(D41/D$36,"N/A")</f>
        <v>N/A</v>
      </c>
      <c r="E42" s="92" t="str">
        <f>IFERROR(E41/E$36,"N/A")</f>
        <v>N/A</v>
      </c>
      <c r="F42" s="92" t="str">
        <f>IFERROR(F41/F$36,"N/A")</f>
        <v>N/A</v>
      </c>
      <c r="G42" s="92" t="str">
        <f>IFERROR(G41/G$36,"N/A")</f>
        <v>N/A</v>
      </c>
      <c r="H42" s="92" t="str">
        <f>IFERROR(H41/H$36,"N/A")</f>
        <v>N/A</v>
      </c>
    </row>
    <row r="43" spans="2:8" x14ac:dyDescent="0.15">
      <c r="D43" s="7"/>
      <c r="E43" s="7"/>
      <c r="F43" s="7"/>
      <c r="G43" s="7"/>
      <c r="H43" s="7"/>
    </row>
    <row r="44" spans="2:8" x14ac:dyDescent="0.15">
      <c r="B44" t="s">
        <v>45</v>
      </c>
      <c r="D44" s="70">
        <f>IFERROR(D41/Acquirer_Shares,0)</f>
        <v>0</v>
      </c>
      <c r="E44" s="70">
        <f>IFERROR(E41/Acquirer_Shares,0)</f>
        <v>0</v>
      </c>
      <c r="F44" s="70">
        <f>IFERROR(F41/Acquirer_Shares,0)</f>
        <v>0</v>
      </c>
      <c r="G44" s="70">
        <f>IFERROR(G41/Acquirer_Shares,0)</f>
        <v>0</v>
      </c>
      <c r="H44" s="70">
        <f>IFERROR(H41/Acquirer_Shares,0)</f>
        <v>0</v>
      </c>
    </row>
    <row r="45" spans="2:8" x14ac:dyDescent="0.15">
      <c r="D45" s="4"/>
      <c r="E45" s="4"/>
      <c r="F45" s="4"/>
      <c r="G45" s="4"/>
      <c r="H45" s="4"/>
    </row>
    <row r="46" spans="2:8" x14ac:dyDescent="0.15">
      <c r="B46" t="s">
        <v>10</v>
      </c>
      <c r="D46" s="43" t="s">
        <v>31</v>
      </c>
      <c r="E46" s="53" t="str">
        <f>IFERROR(E36/D36-1,"N/A")</f>
        <v>N/A</v>
      </c>
      <c r="F46" s="53" t="str">
        <f>IFERROR(F36/E36-1,"N/A")</f>
        <v>N/A</v>
      </c>
      <c r="G46" s="53" t="str">
        <f>IFERROR(G36/F36-1,"N/A")</f>
        <v>N/A</v>
      </c>
      <c r="H46" s="53" t="str">
        <f>IFERROR(H36/G36-1,"N/A")</f>
        <v>N/A</v>
      </c>
    </row>
    <row r="47" spans="2:8" x14ac:dyDescent="0.15">
      <c r="B47" t="s">
        <v>8</v>
      </c>
      <c r="D47" s="53" t="str">
        <f>IFERROR(D38/D36,"N/A")</f>
        <v>N/A</v>
      </c>
      <c r="E47" s="53" t="str">
        <f>IFERROR(E38/E36,"N/A")</f>
        <v>N/A</v>
      </c>
      <c r="F47" s="53" t="str">
        <f>IFERROR(F38/F36,"N/A")</f>
        <v>N/A</v>
      </c>
      <c r="G47" s="53" t="str">
        <f>IFERROR(G38/G36,"N/A")</f>
        <v>N/A</v>
      </c>
      <c r="H47" s="53" t="str">
        <f>IFERROR(H38/H36,"N/A")</f>
        <v>N/A</v>
      </c>
    </row>
    <row r="48" spans="2:8" x14ac:dyDescent="0.15">
      <c r="B48" t="s">
        <v>9</v>
      </c>
      <c r="D48" s="53" t="str">
        <f>IFERROR(D41/D36,"N/A")</f>
        <v>N/A</v>
      </c>
      <c r="E48" s="53" t="str">
        <f>IFERROR(E41/E36,"N/A")</f>
        <v>N/A</v>
      </c>
      <c r="F48" s="53" t="str">
        <f>IFERROR(F41/F36,"N/A")</f>
        <v>N/A</v>
      </c>
      <c r="G48" s="53" t="str">
        <f>IFERROR(G41/G36,"N/A")</f>
        <v>N/A</v>
      </c>
      <c r="H48" s="53" t="str">
        <f>IFERROR(H41/H36,"N/A")</f>
        <v>N/A</v>
      </c>
    </row>
    <row r="49" spans="2:10" x14ac:dyDescent="0.15">
      <c r="D49" s="4"/>
      <c r="E49" s="4"/>
      <c r="F49" s="4"/>
      <c r="G49" s="4"/>
      <c r="H49" s="4"/>
    </row>
    <row r="50" spans="2:10" x14ac:dyDescent="0.15">
      <c r="B50" t="s">
        <v>86</v>
      </c>
      <c r="D50" s="4"/>
      <c r="E50" s="4"/>
      <c r="F50" s="4"/>
      <c r="G50" s="4"/>
      <c r="H50" s="4"/>
    </row>
    <row r="51" spans="2:10" x14ac:dyDescent="0.15">
      <c r="B51" s="82" t="s">
        <v>60</v>
      </c>
      <c r="C51" s="11">
        <v>0</v>
      </c>
      <c r="D51" s="4"/>
      <c r="E51" s="4"/>
      <c r="F51" s="4"/>
      <c r="G51" s="4"/>
      <c r="H51" s="4"/>
    </row>
    <row r="52" spans="2:10" x14ac:dyDescent="0.15">
      <c r="B52" s="82" t="s">
        <v>61</v>
      </c>
      <c r="C52" s="11">
        <v>0</v>
      </c>
      <c r="D52" s="4"/>
      <c r="E52" s="4"/>
      <c r="F52" s="4"/>
      <c r="G52" s="4"/>
      <c r="H52" s="4"/>
    </row>
    <row r="53" spans="2:10" x14ac:dyDescent="0.15">
      <c r="B53" s="82" t="s">
        <v>62</v>
      </c>
      <c r="C53" s="11">
        <v>0</v>
      </c>
      <c r="D53" s="4"/>
      <c r="E53" s="4"/>
      <c r="F53" s="4"/>
      <c r="G53" s="4"/>
      <c r="H53" s="4"/>
    </row>
    <row r="54" spans="2:10" x14ac:dyDescent="0.15">
      <c r="B54" s="82" t="s">
        <v>63</v>
      </c>
      <c r="C54" s="11">
        <v>0</v>
      </c>
      <c r="D54" s="4"/>
      <c r="E54" s="4"/>
      <c r="F54" s="4"/>
      <c r="G54" s="4"/>
      <c r="H54" s="4"/>
    </row>
    <row r="55" spans="2:10" x14ac:dyDescent="0.15">
      <c r="B55" s="82" t="s">
        <v>64</v>
      </c>
      <c r="C55" s="11">
        <v>0</v>
      </c>
      <c r="D55" s="4"/>
      <c r="E55" s="4"/>
      <c r="F55" s="4"/>
      <c r="G55" s="4"/>
      <c r="H55" s="4"/>
    </row>
    <row r="56" spans="2:10" x14ac:dyDescent="0.15">
      <c r="D56" s="4"/>
      <c r="E56" s="4"/>
      <c r="F56" s="4"/>
      <c r="G56" s="4"/>
      <c r="H56" s="4"/>
    </row>
    <row r="57" spans="2:10" x14ac:dyDescent="0.15">
      <c r="D57" s="4"/>
      <c r="E57" s="4"/>
      <c r="F57" s="4"/>
      <c r="G57" s="4"/>
      <c r="H57" s="4"/>
    </row>
    <row r="58" spans="2:10" x14ac:dyDescent="0.15">
      <c r="D58" s="4"/>
      <c r="E58" s="4"/>
      <c r="F58" s="4"/>
      <c r="G58" s="4"/>
      <c r="H58" s="4"/>
    </row>
    <row r="60" spans="2:10" x14ac:dyDescent="0.15">
      <c r="B60" s="2" t="str">
        <f>Start!B$22</f>
        <v>Acquirer Name/Target Name - Acquisition Accretion/Dilution Analysis</v>
      </c>
      <c r="D60" s="57"/>
      <c r="E60" s="57"/>
      <c r="F60" s="57"/>
      <c r="G60" s="57"/>
      <c r="H60" s="57"/>
      <c r="I60" s="57"/>
      <c r="J60" s="45">
        <v>4</v>
      </c>
    </row>
    <row r="61" spans="2:10" x14ac:dyDescent="0.15">
      <c r="B61" s="34" t="s">
        <v>54</v>
      </c>
      <c r="C61" s="37"/>
      <c r="D61" s="37"/>
      <c r="E61" s="37"/>
      <c r="F61" s="37"/>
      <c r="G61" s="37"/>
      <c r="H61" s="37"/>
      <c r="I61" s="37"/>
      <c r="J61" s="37"/>
    </row>
    <row r="63" spans="2:10" x14ac:dyDescent="0.15">
      <c r="D63" s="101" t="s">
        <v>11</v>
      </c>
      <c r="E63" s="101"/>
      <c r="F63" s="101"/>
      <c r="G63" s="101"/>
      <c r="H63" s="101"/>
    </row>
    <row r="64" spans="2:10" x14ac:dyDescent="0.15">
      <c r="B64" t="s">
        <v>85</v>
      </c>
      <c r="D64" s="17">
        <f>D5</f>
        <v>2015</v>
      </c>
      <c r="E64" s="18">
        <f t="shared" ref="E64:H64" si="1">E5</f>
        <v>2016</v>
      </c>
      <c r="F64" s="18">
        <f t="shared" si="1"/>
        <v>2017</v>
      </c>
      <c r="G64" s="18">
        <f t="shared" si="1"/>
        <v>2018</v>
      </c>
      <c r="H64" s="19">
        <f t="shared" si="1"/>
        <v>2019</v>
      </c>
    </row>
    <row r="66" spans="2:8" x14ac:dyDescent="0.15">
      <c r="B66" t="s">
        <v>44</v>
      </c>
    </row>
    <row r="67" spans="2:8" x14ac:dyDescent="0.15">
      <c r="B67" s="72" t="str">
        <f>Acquirer_Name</f>
        <v>Acquirer Name</v>
      </c>
      <c r="D67" s="4">
        <f>D36</f>
        <v>0</v>
      </c>
      <c r="E67" s="4">
        <f t="shared" ref="E67:H67" si="2">E36</f>
        <v>0</v>
      </c>
      <c r="F67" s="4">
        <f t="shared" si="2"/>
        <v>0</v>
      </c>
      <c r="G67" s="4">
        <f t="shared" si="2"/>
        <v>0</v>
      </c>
      <c r="H67" s="4">
        <f t="shared" si="2"/>
        <v>0</v>
      </c>
    </row>
    <row r="68" spans="2:8" x14ac:dyDescent="0.15">
      <c r="B68" s="72" t="str">
        <f>Target_Name</f>
        <v>Target Name</v>
      </c>
      <c r="D68" s="4">
        <f>D7</f>
        <v>0</v>
      </c>
      <c r="E68" s="4">
        <f t="shared" ref="E68:H68" si="3">E7</f>
        <v>0</v>
      </c>
      <c r="F68" s="4">
        <f t="shared" si="3"/>
        <v>0</v>
      </c>
      <c r="G68" s="4">
        <f t="shared" si="3"/>
        <v>0</v>
      </c>
      <c r="H68" s="4">
        <f t="shared" si="3"/>
        <v>0</v>
      </c>
    </row>
    <row r="69" spans="2:8" x14ac:dyDescent="0.15">
      <c r="B69" t="s">
        <v>97</v>
      </c>
      <c r="D69" s="5">
        <f>SUM(D67:D68)</f>
        <v>0</v>
      </c>
      <c r="E69" s="5">
        <f t="shared" ref="E69:H69" si="4">SUM(E67:E68)</f>
        <v>0</v>
      </c>
      <c r="F69" s="5">
        <f t="shared" si="4"/>
        <v>0</v>
      </c>
      <c r="G69" s="5">
        <f t="shared" si="4"/>
        <v>0</v>
      </c>
      <c r="H69" s="5">
        <f t="shared" si="4"/>
        <v>0</v>
      </c>
    </row>
    <row r="71" spans="2:8" x14ac:dyDescent="0.15">
      <c r="B71" t="s">
        <v>5</v>
      </c>
    </row>
    <row r="72" spans="2:8" x14ac:dyDescent="0.15">
      <c r="B72" s="72" t="str">
        <f>Acquirer_Name</f>
        <v>Acquirer Name</v>
      </c>
      <c r="D72" s="4">
        <f>D38</f>
        <v>0</v>
      </c>
      <c r="E72" s="4">
        <f t="shared" ref="E72:H72" si="5">E38</f>
        <v>0</v>
      </c>
      <c r="F72" s="4">
        <f t="shared" si="5"/>
        <v>0</v>
      </c>
      <c r="G72" s="4">
        <f t="shared" si="5"/>
        <v>0</v>
      </c>
      <c r="H72" s="4">
        <f t="shared" si="5"/>
        <v>0</v>
      </c>
    </row>
    <row r="73" spans="2:8" x14ac:dyDescent="0.15">
      <c r="B73" s="72" t="str">
        <f>Target_Name</f>
        <v>Target Name</v>
      </c>
      <c r="D73" s="4">
        <f>D9</f>
        <v>0</v>
      </c>
      <c r="E73" s="4">
        <f t="shared" ref="E73:H73" si="6">E9</f>
        <v>0</v>
      </c>
      <c r="F73" s="4">
        <f t="shared" si="6"/>
        <v>0</v>
      </c>
      <c r="G73" s="4">
        <f t="shared" si="6"/>
        <v>0</v>
      </c>
      <c r="H73" s="4">
        <f t="shared" si="6"/>
        <v>0</v>
      </c>
    </row>
    <row r="74" spans="2:8" x14ac:dyDescent="0.15">
      <c r="B74" t="s">
        <v>98</v>
      </c>
      <c r="D74" s="5">
        <f>SUM(D72:D73)</f>
        <v>0</v>
      </c>
      <c r="E74" s="5">
        <f t="shared" ref="E74:H74" si="7">SUM(E72:E73)</f>
        <v>0</v>
      </c>
      <c r="F74" s="5">
        <f t="shared" si="7"/>
        <v>0</v>
      </c>
      <c r="G74" s="5">
        <f t="shared" si="7"/>
        <v>0</v>
      </c>
      <c r="H74" s="5">
        <f t="shared" si="7"/>
        <v>0</v>
      </c>
    </row>
    <row r="75" spans="2:8" x14ac:dyDescent="0.15">
      <c r="B75" s="91" t="s">
        <v>100</v>
      </c>
      <c r="C75" s="91"/>
      <c r="D75" s="92" t="str">
        <f>IFERROR(D74/D$69,"N/A")</f>
        <v>N/A</v>
      </c>
      <c r="E75" s="92" t="str">
        <f>IFERROR(E74/E$69,"N/A")</f>
        <v>N/A</v>
      </c>
      <c r="F75" s="92" t="str">
        <f>IFERROR(F74/F$69,"N/A")</f>
        <v>N/A</v>
      </c>
      <c r="G75" s="92" t="str">
        <f>IFERROR(G74/G$69,"N/A")</f>
        <v>N/A</v>
      </c>
      <c r="H75" s="92" t="str">
        <f>IFERROR(H74/H$69,"N/A")</f>
        <v>N/A</v>
      </c>
    </row>
    <row r="77" spans="2:8" x14ac:dyDescent="0.15">
      <c r="B77" t="s">
        <v>6</v>
      </c>
    </row>
    <row r="78" spans="2:8" x14ac:dyDescent="0.15">
      <c r="B78" s="72" t="str">
        <f>Acquirer_Name</f>
        <v>Acquirer Name</v>
      </c>
      <c r="D78" s="4">
        <f>D41</f>
        <v>0</v>
      </c>
      <c r="E78" s="4">
        <f t="shared" ref="E78:H78" si="8">E41</f>
        <v>0</v>
      </c>
      <c r="F78" s="4">
        <f t="shared" si="8"/>
        <v>0</v>
      </c>
      <c r="G78" s="4">
        <f t="shared" si="8"/>
        <v>0</v>
      </c>
      <c r="H78" s="4">
        <f t="shared" si="8"/>
        <v>0</v>
      </c>
    </row>
    <row r="79" spans="2:8" x14ac:dyDescent="0.15">
      <c r="B79" s="72" t="str">
        <f>Target_Name</f>
        <v>Target Name</v>
      </c>
      <c r="D79" s="4">
        <f>D12</f>
        <v>0</v>
      </c>
      <c r="E79" s="4">
        <f t="shared" ref="E79:H79" si="9">E12</f>
        <v>0</v>
      </c>
      <c r="F79" s="4">
        <f t="shared" si="9"/>
        <v>0</v>
      </c>
      <c r="G79" s="4">
        <f t="shared" si="9"/>
        <v>0</v>
      </c>
      <c r="H79" s="4">
        <f t="shared" si="9"/>
        <v>0</v>
      </c>
    </row>
    <row r="80" spans="2:8" x14ac:dyDescent="0.15">
      <c r="B80" t="s">
        <v>99</v>
      </c>
      <c r="D80" s="5">
        <f>SUM(D78:D79)</f>
        <v>0</v>
      </c>
      <c r="E80" s="5">
        <f t="shared" ref="E80:H80" si="10">SUM(E78:E79)</f>
        <v>0</v>
      </c>
      <c r="F80" s="5">
        <f t="shared" si="10"/>
        <v>0</v>
      </c>
      <c r="G80" s="5">
        <f t="shared" si="10"/>
        <v>0</v>
      </c>
      <c r="H80" s="5">
        <f t="shared" si="10"/>
        <v>0</v>
      </c>
    </row>
    <row r="81" spans="2:8" x14ac:dyDescent="0.15">
      <c r="B81" s="91" t="s">
        <v>100</v>
      </c>
      <c r="C81" s="91"/>
      <c r="D81" s="92" t="str">
        <f>IFERROR(D80/D$69,"N/A")</f>
        <v>N/A</v>
      </c>
      <c r="E81" s="92" t="str">
        <f>IFERROR(E80/E$69,"N/A")</f>
        <v>N/A</v>
      </c>
      <c r="F81" s="92" t="str">
        <f>IFERROR(F80/F$69,"N/A")</f>
        <v>N/A</v>
      </c>
      <c r="G81" s="92" t="str">
        <f>IFERROR(G80/G$69,"N/A")</f>
        <v>N/A</v>
      </c>
      <c r="H81" s="92" t="str">
        <f>IFERROR(H80/H$69,"N/A")</f>
        <v>N/A</v>
      </c>
    </row>
    <row r="83" spans="2:8" x14ac:dyDescent="0.15">
      <c r="B83" t="s">
        <v>58</v>
      </c>
      <c r="D83" s="40">
        <f>Synergies*(1-Tax_Rate)</f>
        <v>0</v>
      </c>
      <c r="E83" s="40">
        <f>Synergies*(1-Tax_Rate)</f>
        <v>0</v>
      </c>
      <c r="F83" s="40">
        <f>Synergies*(1-Tax_Rate)</f>
        <v>0</v>
      </c>
      <c r="G83" s="40">
        <f>Synergies*(1-Tax_Rate)</f>
        <v>0</v>
      </c>
      <c r="H83" s="40">
        <f>Synergies*(1-Tax_Rate)</f>
        <v>0</v>
      </c>
    </row>
    <row r="84" spans="2:8" x14ac:dyDescent="0.15">
      <c r="B84" t="s">
        <v>113</v>
      </c>
      <c r="D84" s="96">
        <f>-Transaction_Expenses*(1-Tax_Rate)</f>
        <v>0</v>
      </c>
      <c r="E84" s="40"/>
      <c r="F84" s="40"/>
      <c r="G84" s="40"/>
      <c r="H84" s="40"/>
    </row>
    <row r="85" spans="2:8" x14ac:dyDescent="0.15">
      <c r="B85" t="s">
        <v>59</v>
      </c>
      <c r="D85" s="55">
        <f>-((Debt_Interest_Average*New_Debt)-(Interest_Income_Rate*Acquirer_Cash))*(1-Tax_Rate)</f>
        <v>0</v>
      </c>
      <c r="E85" s="55">
        <f>-((Debt_Interest_Average*New_Debt)-(Interest_Income_Rate*Acquirer_Cash))*(1-Tax_Rate)</f>
        <v>0</v>
      </c>
      <c r="F85" s="55">
        <f>-((Debt_Interest_Average*New_Debt)-(Interest_Income_Rate*Acquirer_Cash))*(1-Tax_Rate)</f>
        <v>0</v>
      </c>
      <c r="G85" s="55">
        <f>-((Debt_Interest_Average*New_Debt)-(Interest_Income_Rate*Acquirer_Cash))*(1-Tax_Rate)</f>
        <v>0</v>
      </c>
      <c r="H85" s="55">
        <f>-((Debt_Interest_Average*New_Debt)-(Interest_Income_Rate*Acquirer_Cash))*(1-Tax_Rate)</f>
        <v>0</v>
      </c>
    </row>
    <row r="86" spans="2:8" x14ac:dyDescent="0.15">
      <c r="B86" t="s">
        <v>49</v>
      </c>
      <c r="D86" s="55">
        <f>IFERROR(IF(Goodwill_Amortization="Yes",-Goodwill/Goodwill_Amortization_Period,0),0)</f>
        <v>0</v>
      </c>
      <c r="E86" s="55">
        <f>IFERROR(IF(Goodwill_Amortization="Yes",-Goodwill/Goodwill_Amortization_Period,0),0)</f>
        <v>0</v>
      </c>
      <c r="F86" s="55">
        <f>IFERROR(IF(Goodwill_Amortization="Yes",-Goodwill/Goodwill_Amortization_Period,0),0)</f>
        <v>0</v>
      </c>
      <c r="G86" s="55">
        <f>IFERROR(IF(Goodwill_Amortization="Yes",-Goodwill/Goodwill_Amortization_Period,0),0)</f>
        <v>0</v>
      </c>
      <c r="H86" s="55">
        <f>IFERROR(IF(Goodwill_Amortization="Yes",-Goodwill/Goodwill_Amortization_Period,0),0)</f>
        <v>0</v>
      </c>
    </row>
    <row r="88" spans="2:8" ht="14" thickBot="1" x14ac:dyDescent="0.2">
      <c r="B88" t="s">
        <v>50</v>
      </c>
      <c r="D88" s="6">
        <f>D80+SUM(D83:D86)</f>
        <v>0</v>
      </c>
      <c r="E88" s="6">
        <f t="shared" ref="E88:H88" si="11">E80+SUM(E83:E86)</f>
        <v>0</v>
      </c>
      <c r="F88" s="6">
        <f t="shared" si="11"/>
        <v>0</v>
      </c>
      <c r="G88" s="6">
        <f t="shared" si="11"/>
        <v>0</v>
      </c>
      <c r="H88" s="6">
        <f t="shared" si="11"/>
        <v>0</v>
      </c>
    </row>
    <row r="89" spans="2:8" ht="14" thickTop="1" x14ac:dyDescent="0.15">
      <c r="B89" s="91" t="s">
        <v>100</v>
      </c>
      <c r="C89" s="91"/>
      <c r="D89" s="92" t="str">
        <f>IFERROR(D88/D$69,"N/A")</f>
        <v>N/A</v>
      </c>
      <c r="E89" s="92" t="str">
        <f>IFERROR(E88/E$69,"N/A")</f>
        <v>N/A</v>
      </c>
      <c r="F89" s="92" t="str">
        <f>IFERROR(F88/F$69,"N/A")</f>
        <v>N/A</v>
      </c>
      <c r="G89" s="92" t="str">
        <f>IFERROR(G88/G$69,"N/A")</f>
        <v>N/A</v>
      </c>
      <c r="H89" s="92" t="str">
        <f>IFERROR(H88/H$69,"N/A")</f>
        <v>N/A</v>
      </c>
    </row>
    <row r="91" spans="2:8" x14ac:dyDescent="0.15">
      <c r="B91" t="s">
        <v>55</v>
      </c>
      <c r="D91" s="40">
        <f>Proforma_Shares</f>
        <v>0</v>
      </c>
      <c r="E91" s="40">
        <f>Proforma_Shares</f>
        <v>0</v>
      </c>
      <c r="F91" s="40">
        <f>Proforma_Shares</f>
        <v>0</v>
      </c>
      <c r="G91" s="40">
        <f>Proforma_Shares</f>
        <v>0</v>
      </c>
      <c r="H91" s="40">
        <f>Proforma_Shares</f>
        <v>0</v>
      </c>
    </row>
    <row r="93" spans="2:8" x14ac:dyDescent="0.15">
      <c r="B93" t="s">
        <v>56</v>
      </c>
      <c r="D93" s="73">
        <f>IFERROR(D88/D91,0)</f>
        <v>0</v>
      </c>
      <c r="E93" s="73">
        <f>IFERROR(E88/E91,0)</f>
        <v>0</v>
      </c>
      <c r="F93" s="73">
        <f>IFERROR(F88/F91,0)</f>
        <v>0</v>
      </c>
      <c r="G93" s="73">
        <f>IFERROR(G88/G91,0)</f>
        <v>0</v>
      </c>
      <c r="H93" s="73">
        <f>IFERROR(H88/H91,0)</f>
        <v>0</v>
      </c>
    </row>
    <row r="95" spans="2:8" x14ac:dyDescent="0.15">
      <c r="B95" t="s">
        <v>57</v>
      </c>
      <c r="D95" s="65">
        <f>IFERROR(D93/D44-1,0)</f>
        <v>0</v>
      </c>
      <c r="E95" s="65">
        <f>IFERROR(E93/E44-1,0)</f>
        <v>0</v>
      </c>
      <c r="F95" s="65">
        <f>IFERROR(F93/F44-1,0)</f>
        <v>0</v>
      </c>
      <c r="G95" s="65">
        <f>IFERROR(G93/G44-1,0)</f>
        <v>0</v>
      </c>
      <c r="H95" s="65">
        <f>IFERROR(H93/H44-1,0)</f>
        <v>0</v>
      </c>
    </row>
    <row r="97" spans="2:8" x14ac:dyDescent="0.15">
      <c r="B97" t="s">
        <v>66</v>
      </c>
      <c r="D97" s="80" t="str">
        <f>IF((D93-D44)*Proforma_Shares/(1-Tax_Rate)&lt;0,-(D93-D44)*Proforma_Shares/(1-Tax_Rate),"N/A")</f>
        <v>N/A</v>
      </c>
      <c r="E97" s="80" t="str">
        <f>IF((E93-E44)*Proforma_Shares/(1-Tax_Rate)&lt;0,-(E93-E44)*Proforma_Shares/(1-Tax_Rate),"N/A")</f>
        <v>N/A</v>
      </c>
      <c r="F97" s="80" t="str">
        <f>IF((F93-F44)*Proforma_Shares/(1-Tax_Rate)&lt;0,-(F93-F44)*Proforma_Shares/(1-Tax_Rate),"N/A")</f>
        <v>N/A</v>
      </c>
      <c r="G97" s="80" t="str">
        <f>IF((G93-G44)*Proforma_Shares/(1-Tax_Rate)&lt;0,-(G93-G44)*Proforma_Shares/(1-Tax_Rate),"N/A")</f>
        <v>N/A</v>
      </c>
      <c r="H97" s="80" t="str">
        <f>IF((H93-H44)*Proforma_Shares/(1-Tax_Rate)&lt;0,-(H93-H44)*Proforma_Shares/(1-Tax_Rate),"N/A")</f>
        <v>N/A</v>
      </c>
    </row>
    <row r="98" spans="2:8" x14ac:dyDescent="0.15">
      <c r="B98" t="s">
        <v>67</v>
      </c>
      <c r="D98" s="53" t="str">
        <f>IF(D97="N/A","N/A",D97/D69)</f>
        <v>N/A</v>
      </c>
      <c r="E98" s="53" t="str">
        <f t="shared" ref="E98:H98" si="12">IF(E97="N/A","N/A",E97/E69)</f>
        <v>N/A</v>
      </c>
      <c r="F98" s="53" t="str">
        <f t="shared" si="12"/>
        <v>N/A</v>
      </c>
      <c r="G98" s="53" t="str">
        <f t="shared" si="12"/>
        <v>N/A</v>
      </c>
      <c r="H98" s="53" t="str">
        <f t="shared" si="12"/>
        <v>N/A</v>
      </c>
    </row>
    <row r="99" spans="2:8" x14ac:dyDescent="0.15">
      <c r="B99" t="s">
        <v>68</v>
      </c>
      <c r="D99" s="53" t="str">
        <f>IF(D97="N/A","N/A",D97/D74)</f>
        <v>N/A</v>
      </c>
      <c r="E99" s="53" t="str">
        <f t="shared" ref="E99:H99" si="13">IF(E97="N/A","N/A",E97/E74)</f>
        <v>N/A</v>
      </c>
      <c r="F99" s="53" t="str">
        <f t="shared" si="13"/>
        <v>N/A</v>
      </c>
      <c r="G99" s="53" t="str">
        <f t="shared" si="13"/>
        <v>N/A</v>
      </c>
      <c r="H99" s="53" t="str">
        <f t="shared" si="13"/>
        <v>N/A</v>
      </c>
    </row>
  </sheetData>
  <mergeCells count="3">
    <mergeCell ref="D4:H4"/>
    <mergeCell ref="D63:H63"/>
    <mergeCell ref="D33:H33"/>
  </mergeCells>
  <pageMargins left="0.7" right="0.7" top="0.75" bottom="0.75" header="0.3" footer="0.3"/>
  <pageSetup scale="90" orientation="landscape" r:id="rId1"/>
  <headerFooter>
    <oddFooter>&amp;R&amp;D &amp;T</oddFooter>
  </headerFooter>
  <rowBreaks count="2" manualBreakCount="2">
    <brk id="29" min="1" max="9" man="1"/>
    <brk id="59"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6"/>
  <sheetViews>
    <sheetView showGridLines="0" workbookViewId="0">
      <selection activeCell="B3" sqref="B3"/>
    </sheetView>
  </sheetViews>
  <sheetFormatPr baseColWidth="10" defaultColWidth="8.83203125" defaultRowHeight="13" x14ac:dyDescent="0.15"/>
  <cols>
    <col min="1" max="1" width="2.6640625" customWidth="1"/>
    <col min="2" max="2" width="40.6640625" customWidth="1"/>
    <col min="3" max="4" width="12.6640625" customWidth="1"/>
    <col min="9" max="9" width="4.6640625" customWidth="1"/>
  </cols>
  <sheetData>
    <row r="1" spans="2:10" x14ac:dyDescent="0.15">
      <c r="B1" s="1" t="str">
        <f>Start!B22</f>
        <v>Acquirer Name/Target Name - Acquisition Accretion/Dilution Analysis</v>
      </c>
      <c r="J1" s="45">
        <v>5</v>
      </c>
    </row>
    <row r="2" spans="2:10" x14ac:dyDescent="0.15">
      <c r="B2" s="34" t="s">
        <v>30</v>
      </c>
      <c r="C2" s="37"/>
      <c r="D2" s="37"/>
      <c r="E2" s="37"/>
      <c r="F2" s="37"/>
      <c r="G2" s="37"/>
      <c r="H2" s="37"/>
      <c r="I2" s="37"/>
      <c r="J2" s="37"/>
    </row>
    <row r="4" spans="2:10" x14ac:dyDescent="0.15">
      <c r="B4" s="102" t="s">
        <v>30</v>
      </c>
      <c r="C4" s="103"/>
      <c r="D4" s="104"/>
    </row>
    <row r="5" spans="2:10" x14ac:dyDescent="0.15">
      <c r="B5" t="str">
        <f>Target_Name&amp;" Share Price Offer"</f>
        <v>Target Name Share Price Offer</v>
      </c>
      <c r="D5" s="74">
        <f>Target_Offer_Price</f>
        <v>0</v>
      </c>
    </row>
    <row r="6" spans="2:10" x14ac:dyDescent="0.15">
      <c r="B6" t="str">
        <f>Target_Name&amp;" Share Price Premium"</f>
        <v>Target Name Share Price Premium</v>
      </c>
      <c r="D6" s="65">
        <f>IFERROR(D5/Target_Share_Price-1,0)</f>
        <v>0</v>
      </c>
    </row>
    <row r="7" spans="2:10" x14ac:dyDescent="0.15">
      <c r="B7" t="s">
        <v>109</v>
      </c>
      <c r="D7" s="75">
        <f>Cash_Consideration_Pct*Target_Offer_Price</f>
        <v>0</v>
      </c>
    </row>
    <row r="8" spans="2:10" x14ac:dyDescent="0.15">
      <c r="B8" t="s">
        <v>110</v>
      </c>
      <c r="D8" s="75">
        <f>Share_Consideration_Pct*Target_Offer_Price</f>
        <v>0</v>
      </c>
    </row>
    <row r="9" spans="2:10" x14ac:dyDescent="0.15">
      <c r="B9" t="s">
        <v>88</v>
      </c>
      <c r="D9" s="90">
        <f>D7*Target_Shares</f>
        <v>0</v>
      </c>
    </row>
    <row r="10" spans="2:10" x14ac:dyDescent="0.15">
      <c r="B10" t="s">
        <v>89</v>
      </c>
      <c r="D10" s="90">
        <f>D8*Target_Shares</f>
        <v>0</v>
      </c>
    </row>
    <row r="11" spans="2:10" x14ac:dyDescent="0.15">
      <c r="B11" t="s">
        <v>90</v>
      </c>
      <c r="D11" s="55">
        <f>Target_Offer_Price*Target_Shares</f>
        <v>0</v>
      </c>
    </row>
    <row r="12" spans="2:10" x14ac:dyDescent="0.15">
      <c r="B12" t="s">
        <v>91</v>
      </c>
      <c r="D12" s="55">
        <f>'Multiple Analysis'!G18</f>
        <v>0</v>
      </c>
    </row>
    <row r="13" spans="2:10" x14ac:dyDescent="0.15">
      <c r="B13" t="s">
        <v>108</v>
      </c>
      <c r="D13" s="55">
        <f>D11-Target_Equity_Book_Value</f>
        <v>0</v>
      </c>
    </row>
    <row r="14" spans="2:10" x14ac:dyDescent="0.15">
      <c r="D14" s="55"/>
    </row>
    <row r="15" spans="2:10" x14ac:dyDescent="0.15">
      <c r="B15" s="102" t="s">
        <v>106</v>
      </c>
      <c r="C15" s="103"/>
      <c r="D15" s="104"/>
    </row>
    <row r="16" spans="2:10" x14ac:dyDescent="0.15">
      <c r="B16" t="str">
        <f>Acquirer_Name&amp;" Shareholders"</f>
        <v>Acquirer Name Shareholders</v>
      </c>
      <c r="D16" s="65">
        <f>IFERROR(Acquirer_Shares/Proforma_Shares,0)</f>
        <v>0</v>
      </c>
    </row>
    <row r="17" spans="2:4" x14ac:dyDescent="0.15">
      <c r="B17" t="str">
        <f>Target_Name&amp;" Shareholders"</f>
        <v>Target Name Shareholders</v>
      </c>
      <c r="D17" s="65">
        <f>IFERROR(D22/Proforma_Shares,0)</f>
        <v>0</v>
      </c>
    </row>
    <row r="18" spans="2:4" x14ac:dyDescent="0.15">
      <c r="D18" s="95">
        <f>SUM(D16:D17)</f>
        <v>0</v>
      </c>
    </row>
    <row r="19" spans="2:4" x14ac:dyDescent="0.15">
      <c r="D19" s="55"/>
    </row>
    <row r="20" spans="2:4" x14ac:dyDescent="0.15">
      <c r="B20" s="102" t="s">
        <v>107</v>
      </c>
      <c r="C20" s="103"/>
      <c r="D20" s="104"/>
    </row>
    <row r="21" spans="2:4" x14ac:dyDescent="0.15">
      <c r="B21" t="s">
        <v>96</v>
      </c>
      <c r="D21" s="76">
        <f>IFERROR(D22/Target_Shares,0)</f>
        <v>0</v>
      </c>
    </row>
    <row r="22" spans="2:4" x14ac:dyDescent="0.15">
      <c r="B22" t="s">
        <v>52</v>
      </c>
      <c r="D22" s="55">
        <f>IFERROR(D10/Acquirer_Share_Price,0)</f>
        <v>0</v>
      </c>
    </row>
    <row r="23" spans="2:4" x14ac:dyDescent="0.15">
      <c r="B23" t="s">
        <v>92</v>
      </c>
      <c r="D23" s="55">
        <f>Acquirer_Shares+D22</f>
        <v>0</v>
      </c>
    </row>
    <row r="25" spans="2:4" x14ac:dyDescent="0.15">
      <c r="B25" s="102" t="s">
        <v>0</v>
      </c>
      <c r="C25" s="103"/>
      <c r="D25" s="104"/>
    </row>
    <row r="26" spans="2:4" x14ac:dyDescent="0.15">
      <c r="B26" t="s">
        <v>93</v>
      </c>
      <c r="C26" s="40">
        <f>Acquirer_Cash</f>
        <v>0</v>
      </c>
      <c r="D26" s="54" t="str">
        <f>IFERROR(C26/C$29,"N/A")</f>
        <v>N/A</v>
      </c>
    </row>
    <row r="27" spans="2:4" x14ac:dyDescent="0.15">
      <c r="B27" t="s">
        <v>94</v>
      </c>
      <c r="C27" s="40">
        <f>D9-C26</f>
        <v>0</v>
      </c>
      <c r="D27" s="54" t="str">
        <f>IFERROR(C27/C$29,"N/A")</f>
        <v>N/A</v>
      </c>
    </row>
    <row r="28" spans="2:4" x14ac:dyDescent="0.15">
      <c r="C28" s="55"/>
      <c r="D28" s="15"/>
    </row>
    <row r="29" spans="2:4" x14ac:dyDescent="0.15">
      <c r="B29" t="s">
        <v>1</v>
      </c>
      <c r="C29" s="56">
        <f>SUM(C26:C27)</f>
        <v>0</v>
      </c>
      <c r="D29" s="16">
        <f>SUM(D26:D27)</f>
        <v>0</v>
      </c>
    </row>
    <row r="30" spans="2:4" x14ac:dyDescent="0.15">
      <c r="C30" s="23"/>
      <c r="D30" s="24"/>
    </row>
    <row r="31" spans="2:4" x14ac:dyDescent="0.15">
      <c r="B31" s="102" t="s">
        <v>2</v>
      </c>
      <c r="C31" s="103"/>
      <c r="D31" s="104"/>
    </row>
    <row r="32" spans="2:4" x14ac:dyDescent="0.15">
      <c r="B32" s="25"/>
      <c r="C32" s="25"/>
      <c r="D32" s="25"/>
    </row>
    <row r="33" spans="2:4" x14ac:dyDescent="0.15">
      <c r="B33" t="s">
        <v>95</v>
      </c>
      <c r="C33" s="40">
        <f>D9</f>
        <v>0</v>
      </c>
      <c r="D33" s="54" t="str">
        <f>IFERROR(C33/C$35,"N/A")</f>
        <v>N/A</v>
      </c>
    </row>
    <row r="34" spans="2:4" x14ac:dyDescent="0.15">
      <c r="C34" s="40"/>
      <c r="D34" s="54"/>
    </row>
    <row r="35" spans="2:4" x14ac:dyDescent="0.15">
      <c r="B35" t="s">
        <v>3</v>
      </c>
      <c r="C35" s="56">
        <f>SUM(C33:C33)</f>
        <v>0</v>
      </c>
      <c r="D35" s="16">
        <f>SUM(D33:D33)</f>
        <v>0</v>
      </c>
    </row>
    <row r="36" spans="2:4" x14ac:dyDescent="0.15">
      <c r="B36" s="8" t="s">
        <v>7</v>
      </c>
      <c r="C36" s="10">
        <f>C29-C35</f>
        <v>0</v>
      </c>
    </row>
  </sheetData>
  <mergeCells count="5">
    <mergeCell ref="B25:D25"/>
    <mergeCell ref="B31:D31"/>
    <mergeCell ref="B4:D4"/>
    <mergeCell ref="B20:D20"/>
    <mergeCell ref="B15:D15"/>
  </mergeCells>
  <conditionalFormatting sqref="D35 D29">
    <cfRule type="cellIs" dxfId="5" priority="5" operator="lessThan">
      <formula>1</formula>
    </cfRule>
    <cfRule type="cellIs" dxfId="4" priority="6" operator="greaterThan">
      <formula>1</formula>
    </cfRule>
  </conditionalFormatting>
  <conditionalFormatting sqref="C36">
    <cfRule type="cellIs" dxfId="3" priority="3" operator="lessThan">
      <formula>0</formula>
    </cfRule>
    <cfRule type="cellIs" dxfId="2" priority="4" operator="greaterThan">
      <formula>" -  "</formula>
    </cfRule>
  </conditionalFormatting>
  <conditionalFormatting sqref="D18">
    <cfRule type="cellIs" dxfId="1" priority="2" operator="greaterThan">
      <formula>1</formula>
    </cfRule>
    <cfRule type="cellIs" dxfId="0" priority="1" operator="lessThan">
      <formula>1</formula>
    </cfRule>
  </conditionalFormatting>
  <pageMargins left="0.7" right="0.7" top="0.75" bottom="0.75" header="0.3" footer="0.3"/>
  <pageSetup scale="90" fitToWidth="0" fitToHeight="0" orientation="landscape" r:id="rId1"/>
  <headerFooter>
    <oddFooter>&amp;R&amp;D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0"/>
  <sheetViews>
    <sheetView showGridLines="0" workbookViewId="0">
      <selection activeCell="B3" sqref="B3"/>
    </sheetView>
  </sheetViews>
  <sheetFormatPr baseColWidth="10" defaultColWidth="8.83203125" defaultRowHeight="13" x14ac:dyDescent="0.15"/>
  <cols>
    <col min="1" max="1" width="2.6640625" customWidth="1"/>
    <col min="2" max="2" width="30.6640625" customWidth="1"/>
    <col min="3" max="3" width="4.6640625" customWidth="1"/>
    <col min="4" max="4" width="12.6640625" customWidth="1"/>
    <col min="5" max="5" width="4.6640625" customWidth="1"/>
    <col min="6" max="7" width="12.6640625" customWidth="1"/>
    <col min="8" max="8" width="4.6640625" customWidth="1"/>
    <col min="9" max="9" width="12.6640625" customWidth="1"/>
    <col min="10" max="10" width="4.6640625" customWidth="1"/>
  </cols>
  <sheetData>
    <row r="1" spans="2:11" x14ac:dyDescent="0.15">
      <c r="B1" s="2" t="str">
        <f>Start!B$22</f>
        <v>Acquirer Name/Target Name - Acquisition Accretion/Dilution Analysis</v>
      </c>
      <c r="D1" s="57"/>
      <c r="E1" s="57"/>
      <c r="F1" s="57"/>
      <c r="G1" s="57"/>
      <c r="H1" s="57"/>
      <c r="I1" s="57"/>
      <c r="J1" s="57"/>
      <c r="K1" s="45">
        <v>6</v>
      </c>
    </row>
    <row r="2" spans="2:11" x14ac:dyDescent="0.15">
      <c r="B2" s="34" t="s">
        <v>105</v>
      </c>
      <c r="C2" s="37"/>
      <c r="D2" s="37"/>
      <c r="E2" s="37"/>
      <c r="F2" s="37"/>
      <c r="G2" s="37"/>
      <c r="H2" s="37"/>
      <c r="I2" s="37"/>
      <c r="J2" s="37"/>
      <c r="K2" s="37"/>
    </row>
    <row r="4" spans="2:11" x14ac:dyDescent="0.15">
      <c r="D4" s="57" t="str">
        <f>Acquirer_Name</f>
        <v>Acquirer Name</v>
      </c>
      <c r="F4" s="105" t="str">
        <f>Target_Name</f>
        <v>Target Name</v>
      </c>
      <c r="G4" s="105"/>
      <c r="I4" s="57" t="s">
        <v>72</v>
      </c>
    </row>
    <row r="5" spans="2:11" x14ac:dyDescent="0.15">
      <c r="F5" s="77" t="s">
        <v>69</v>
      </c>
      <c r="G5" s="77" t="s">
        <v>70</v>
      </c>
    </row>
    <row r="6" spans="2:11" x14ac:dyDescent="0.15">
      <c r="F6" s="77"/>
      <c r="G6" s="77"/>
    </row>
    <row r="7" spans="2:11" x14ac:dyDescent="0.15">
      <c r="B7" t="s">
        <v>74</v>
      </c>
      <c r="D7" s="40">
        <f>Acquirer_Shares</f>
        <v>0</v>
      </c>
      <c r="E7" s="55"/>
      <c r="F7" s="40">
        <f>Target_Shares</f>
        <v>0</v>
      </c>
      <c r="G7" s="40">
        <f>Target_Shares</f>
        <v>0</v>
      </c>
      <c r="H7" s="55"/>
      <c r="I7" s="40">
        <f>Proforma_Shares</f>
        <v>0</v>
      </c>
    </row>
    <row r="8" spans="2:11" x14ac:dyDescent="0.15">
      <c r="B8" t="s">
        <v>71</v>
      </c>
      <c r="D8" s="74">
        <f>Acquirer_Share_Price</f>
        <v>0</v>
      </c>
      <c r="E8" s="73"/>
      <c r="F8" s="74">
        <f>Target_Share_Price</f>
        <v>0</v>
      </c>
      <c r="G8" s="74">
        <f>Target_Offer_Price</f>
        <v>0</v>
      </c>
      <c r="H8" s="73"/>
      <c r="I8" s="74">
        <f>Acquirer_Share_Price</f>
        <v>0</v>
      </c>
    </row>
    <row r="10" spans="2:11" x14ac:dyDescent="0.15">
      <c r="B10" t="s">
        <v>76</v>
      </c>
      <c r="D10" s="55">
        <f>D7*D8</f>
        <v>0</v>
      </c>
      <c r="E10" s="55"/>
      <c r="F10" s="55">
        <f>F7*F8</f>
        <v>0</v>
      </c>
      <c r="G10" s="55">
        <f>G7*G8</f>
        <v>0</v>
      </c>
      <c r="H10" s="55"/>
      <c r="I10" s="55">
        <f>I7*I8</f>
        <v>0</v>
      </c>
    </row>
    <row r="11" spans="2:11" x14ac:dyDescent="0.15">
      <c r="D11" s="55"/>
      <c r="E11" s="55"/>
      <c r="F11" s="55"/>
      <c r="G11" s="55"/>
      <c r="H11" s="55"/>
      <c r="I11" s="55"/>
    </row>
    <row r="12" spans="2:11" x14ac:dyDescent="0.15">
      <c r="B12" t="s">
        <v>77</v>
      </c>
      <c r="D12" s="40">
        <f>Financials!C52</f>
        <v>0</v>
      </c>
      <c r="E12" s="55"/>
      <c r="F12" s="40">
        <f>Financials!C23</f>
        <v>0</v>
      </c>
      <c r="G12" s="40">
        <f>Financials!C23</f>
        <v>0</v>
      </c>
      <c r="H12" s="55"/>
      <c r="I12" s="55">
        <f>D12+F12+New_Debt</f>
        <v>0</v>
      </c>
    </row>
    <row r="13" spans="2:11" x14ac:dyDescent="0.15">
      <c r="B13" t="s">
        <v>78</v>
      </c>
      <c r="D13" s="40">
        <f>Financials!C53</f>
        <v>0</v>
      </c>
      <c r="E13" s="55"/>
      <c r="F13" s="40">
        <f>Financials!C24</f>
        <v>0</v>
      </c>
      <c r="G13" s="40">
        <f>Financials!C24</f>
        <v>0</v>
      </c>
      <c r="H13" s="55"/>
      <c r="I13" s="55">
        <f>D13+F13</f>
        <v>0</v>
      </c>
    </row>
    <row r="14" spans="2:11" x14ac:dyDescent="0.15">
      <c r="B14" t="s">
        <v>79</v>
      </c>
      <c r="D14" s="40">
        <f>Financials!C54</f>
        <v>0</v>
      </c>
      <c r="E14" s="55"/>
      <c r="F14" s="40">
        <f>Financials!C25</f>
        <v>0</v>
      </c>
      <c r="G14" s="40">
        <f>Financials!C25</f>
        <v>0</v>
      </c>
      <c r="H14" s="55"/>
      <c r="I14" s="55">
        <f>D14+F14</f>
        <v>0</v>
      </c>
    </row>
    <row r="15" spans="2:11" x14ac:dyDescent="0.15">
      <c r="B15" t="s">
        <v>80</v>
      </c>
      <c r="D15" s="40">
        <f>Financials!C55</f>
        <v>0</v>
      </c>
      <c r="E15" s="55"/>
      <c r="F15" s="40">
        <f>Financials!C26</f>
        <v>0</v>
      </c>
      <c r="G15" s="40">
        <f>Financials!C26</f>
        <v>0</v>
      </c>
      <c r="H15" s="55"/>
      <c r="I15" s="55">
        <f>D15+F15</f>
        <v>0</v>
      </c>
    </row>
    <row r="16" spans="2:11" x14ac:dyDescent="0.15">
      <c r="B16" t="s">
        <v>81</v>
      </c>
      <c r="D16" s="40">
        <f>-Financials!C51</f>
        <v>0</v>
      </c>
      <c r="E16" s="55"/>
      <c r="F16" s="40">
        <f>-Financials!C22</f>
        <v>0</v>
      </c>
      <c r="G16" s="40">
        <f>-Financials!C22</f>
        <v>0</v>
      </c>
      <c r="H16" s="55"/>
      <c r="I16" s="55">
        <f>D16+F16+'Transaction Summary'!C26</f>
        <v>0</v>
      </c>
    </row>
    <row r="17" spans="2:9" x14ac:dyDescent="0.15">
      <c r="D17" s="55"/>
      <c r="E17" s="55"/>
      <c r="F17" s="55"/>
      <c r="G17" s="55"/>
      <c r="H17" s="55"/>
      <c r="I17" s="55"/>
    </row>
    <row r="18" spans="2:9" ht="14" thickBot="1" x14ac:dyDescent="0.2">
      <c r="B18" t="s">
        <v>75</v>
      </c>
      <c r="D18" s="81">
        <f>D10+SUM(D12:D16)</f>
        <v>0</v>
      </c>
      <c r="E18" s="55"/>
      <c r="F18" s="81">
        <f>F10+SUM(F12:F16)</f>
        <v>0</v>
      </c>
      <c r="G18" s="81">
        <f>G10+SUM(G12:G16)</f>
        <v>0</v>
      </c>
      <c r="H18" s="55"/>
      <c r="I18" s="81">
        <f>I10+SUM(I12:I16)</f>
        <v>0</v>
      </c>
    </row>
    <row r="19" spans="2:9" ht="14" thickTop="1" x14ac:dyDescent="0.15"/>
    <row r="21" spans="2:9" x14ac:dyDescent="0.15">
      <c r="B21" t="s">
        <v>82</v>
      </c>
    </row>
    <row r="22" spans="2:9" x14ac:dyDescent="0.15">
      <c r="B22" s="98">
        <f>Financials!D5</f>
        <v>2015</v>
      </c>
      <c r="C22" s="99"/>
      <c r="D22" s="100">
        <f>IFERROR(D$18/Financials!D$36,0)</f>
        <v>0</v>
      </c>
      <c r="E22" s="100"/>
      <c r="F22" s="100">
        <f>IFERROR(F$18/Financials!$D$7,0)</f>
        <v>0</v>
      </c>
      <c r="G22" s="100">
        <f>IFERROR(G$18/Financials!$D$7,0)</f>
        <v>0</v>
      </c>
      <c r="H22" s="100"/>
      <c r="I22" s="100">
        <f>IFERROR(I$18/Financials!$D$69,0)</f>
        <v>0</v>
      </c>
    </row>
    <row r="23" spans="2:9" x14ac:dyDescent="0.15">
      <c r="B23" s="98">
        <f>Financials!E5</f>
        <v>2016</v>
      </c>
      <c r="C23" s="99"/>
      <c r="D23" s="100">
        <f>IFERROR(D$18/Financials!E$36,0)</f>
        <v>0</v>
      </c>
      <c r="E23" s="100"/>
      <c r="F23" s="100">
        <f>IFERROR(F$18/Financials!$E$7,0)</f>
        <v>0</v>
      </c>
      <c r="G23" s="100">
        <f>IFERROR(G$18/Financials!$E$7,0)</f>
        <v>0</v>
      </c>
      <c r="H23" s="100"/>
      <c r="I23" s="100">
        <f>IFERROR(I$18/Financials!$E$69,0)</f>
        <v>0</v>
      </c>
    </row>
    <row r="24" spans="2:9" x14ac:dyDescent="0.15">
      <c r="B24" s="98">
        <f>Financials!F5</f>
        <v>2017</v>
      </c>
      <c r="C24" s="99"/>
      <c r="D24" s="100">
        <f>IFERROR(D$18/Financials!F$36,0)</f>
        <v>0</v>
      </c>
      <c r="E24" s="100"/>
      <c r="F24" s="100">
        <f>IFERROR(F$18/Financials!$F$7,0)</f>
        <v>0</v>
      </c>
      <c r="G24" s="100">
        <f>IFERROR(G$18/Financials!$F$7,0)</f>
        <v>0</v>
      </c>
      <c r="H24" s="100"/>
      <c r="I24" s="100">
        <f>IFERROR(I$18/Financials!$F$69,0)</f>
        <v>0</v>
      </c>
    </row>
    <row r="25" spans="2:9" x14ac:dyDescent="0.15">
      <c r="B25" s="98">
        <f>Financials!G5</f>
        <v>2018</v>
      </c>
      <c r="C25" s="99"/>
      <c r="D25" s="100">
        <f>IFERROR(D$18/Financials!G$36,0)</f>
        <v>0</v>
      </c>
      <c r="E25" s="100"/>
      <c r="F25" s="100">
        <f>IFERROR(F$18/Financials!$G$7,0)</f>
        <v>0</v>
      </c>
      <c r="G25" s="100">
        <f>IFERROR(G$18/Financials!$G$7,0)</f>
        <v>0</v>
      </c>
      <c r="H25" s="100"/>
      <c r="I25" s="100">
        <f>IFERROR(I$18/Financials!$G$69,0)</f>
        <v>0</v>
      </c>
    </row>
    <row r="26" spans="2:9" x14ac:dyDescent="0.15">
      <c r="B26" s="98">
        <f>Financials!H5</f>
        <v>2019</v>
      </c>
      <c r="C26" s="99"/>
      <c r="D26" s="100">
        <f>IFERROR(D$18/Financials!H$36,0)</f>
        <v>0</v>
      </c>
      <c r="E26" s="100"/>
      <c r="F26" s="100">
        <f>IFERROR(F$18/Financials!$H$7,0)</f>
        <v>0</v>
      </c>
      <c r="G26" s="100">
        <f>IFERROR(G$18/Financials!$H$7,0)</f>
        <v>0</v>
      </c>
      <c r="H26" s="100"/>
      <c r="I26" s="100">
        <f>IFERROR(I$18/Financials!$H$69,0)</f>
        <v>0</v>
      </c>
    </row>
    <row r="28" spans="2:9" x14ac:dyDescent="0.15">
      <c r="B28" t="s">
        <v>83</v>
      </c>
    </row>
    <row r="29" spans="2:9" x14ac:dyDescent="0.15">
      <c r="B29" s="98">
        <f>B22</f>
        <v>2015</v>
      </c>
      <c r="C29" s="99"/>
      <c r="D29" s="100">
        <f>IFERROR(D$18/Financials!D$38,0)</f>
        <v>0</v>
      </c>
      <c r="E29" s="100"/>
      <c r="F29" s="100">
        <f>IFERROR(F$18/Financials!D$9,0)</f>
        <v>0</v>
      </c>
      <c r="G29" s="100">
        <f>IFERROR(G$18/Financials!D$9,0)</f>
        <v>0</v>
      </c>
      <c r="H29" s="100"/>
      <c r="I29" s="100">
        <f>IFERROR(I$18/Financials!D$74,0)</f>
        <v>0</v>
      </c>
    </row>
    <row r="30" spans="2:9" x14ac:dyDescent="0.15">
      <c r="B30" s="98">
        <f>B23</f>
        <v>2016</v>
      </c>
      <c r="C30" s="99"/>
      <c r="D30" s="100">
        <f>IFERROR(D$18/Financials!E$38,0)</f>
        <v>0</v>
      </c>
      <c r="E30" s="100"/>
      <c r="F30" s="100">
        <f>IFERROR(F$18/Financials!E$9,0)</f>
        <v>0</v>
      </c>
      <c r="G30" s="100">
        <f>IFERROR(G$18/Financials!E$9,0)</f>
        <v>0</v>
      </c>
      <c r="H30" s="100"/>
      <c r="I30" s="100">
        <f>IFERROR(I$18/Financials!E74,0)</f>
        <v>0</v>
      </c>
    </row>
    <row r="31" spans="2:9" x14ac:dyDescent="0.15">
      <c r="B31" s="98">
        <f>B24</f>
        <v>2017</v>
      </c>
      <c r="C31" s="99"/>
      <c r="D31" s="100">
        <f>IFERROR(D$18/Financials!F$38,0)</f>
        <v>0</v>
      </c>
      <c r="E31" s="100"/>
      <c r="F31" s="100">
        <f>IFERROR(F$18/Financials!F$9,0)</f>
        <v>0</v>
      </c>
      <c r="G31" s="100">
        <f>IFERROR(G$18/Financials!F$9,0)</f>
        <v>0</v>
      </c>
      <c r="H31" s="100"/>
      <c r="I31" s="100">
        <f>IFERROR(I$18/Financials!F74,0)</f>
        <v>0</v>
      </c>
    </row>
    <row r="32" spans="2:9" x14ac:dyDescent="0.15">
      <c r="B32" s="98">
        <f>B25</f>
        <v>2018</v>
      </c>
      <c r="C32" s="99"/>
      <c r="D32" s="100">
        <f>IFERROR(D$18/Financials!G$38,0)</f>
        <v>0</v>
      </c>
      <c r="E32" s="100"/>
      <c r="F32" s="100">
        <f>IFERROR(F$18/Financials!G$9,0)</f>
        <v>0</v>
      </c>
      <c r="G32" s="100">
        <f>IFERROR(G$18/Financials!G$9,0)</f>
        <v>0</v>
      </c>
      <c r="H32" s="100"/>
      <c r="I32" s="100">
        <f>IFERROR(I$18/Financials!G74,0)</f>
        <v>0</v>
      </c>
    </row>
    <row r="33" spans="2:9" x14ac:dyDescent="0.15">
      <c r="B33" s="98">
        <f>B26</f>
        <v>2019</v>
      </c>
      <c r="C33" s="99"/>
      <c r="D33" s="100">
        <f>IFERROR(D$18/Financials!H$38,0)</f>
        <v>0</v>
      </c>
      <c r="E33" s="100"/>
      <c r="F33" s="100">
        <f>IFERROR(F$18/Financials!H$9,0)</f>
        <v>0</v>
      </c>
      <c r="G33" s="100">
        <f>IFERROR(G$18/Financials!H$9,0)</f>
        <v>0</v>
      </c>
      <c r="H33" s="100"/>
      <c r="I33" s="100">
        <f>IFERROR(I$18/Financials!H74,0)</f>
        <v>0</v>
      </c>
    </row>
    <row r="35" spans="2:9" x14ac:dyDescent="0.15">
      <c r="B35" t="s">
        <v>84</v>
      </c>
    </row>
    <row r="36" spans="2:9" x14ac:dyDescent="0.15">
      <c r="B36" s="98">
        <f>B29</f>
        <v>2015</v>
      </c>
      <c r="C36" s="99"/>
      <c r="D36" s="100">
        <f>IFERROR(D$10/Financials!D$41,0)</f>
        <v>0</v>
      </c>
      <c r="E36" s="100"/>
      <c r="F36" s="100">
        <f>IFERROR(F$10/Financials!D$12,0)</f>
        <v>0</v>
      </c>
      <c r="G36" s="100">
        <f>IFERROR(G$10/Financials!D$12,0)</f>
        <v>0</v>
      </c>
      <c r="H36" s="100"/>
      <c r="I36" s="100">
        <f>IFERROR(I$10/Financials!D$88,0)</f>
        <v>0</v>
      </c>
    </row>
    <row r="37" spans="2:9" x14ac:dyDescent="0.15">
      <c r="B37" s="98">
        <f>B30</f>
        <v>2016</v>
      </c>
      <c r="C37" s="99"/>
      <c r="D37" s="100">
        <f>IFERROR(D$10/Financials!E$41,0)</f>
        <v>0</v>
      </c>
      <c r="E37" s="100"/>
      <c r="F37" s="100">
        <f>IFERROR(F$10/Financials!E$12,)</f>
        <v>0</v>
      </c>
      <c r="G37" s="100">
        <f>IFERROR(G$10/Financials!E$12,0)</f>
        <v>0</v>
      </c>
      <c r="H37" s="100"/>
      <c r="I37" s="100">
        <f>IFERROR(I$10/Financials!E$88,0)</f>
        <v>0</v>
      </c>
    </row>
    <row r="38" spans="2:9" x14ac:dyDescent="0.15">
      <c r="B38" s="98">
        <f>B31</f>
        <v>2017</v>
      </c>
      <c r="C38" s="99"/>
      <c r="D38" s="100">
        <f>IFERROR(D$10/Financials!F$41,0)</f>
        <v>0</v>
      </c>
      <c r="E38" s="100"/>
      <c r="F38" s="100">
        <f>IFERROR(F$10/Financials!F$12,0)</f>
        <v>0</v>
      </c>
      <c r="G38" s="100">
        <f>IFERROR(G$10/Financials!F$12,0)</f>
        <v>0</v>
      </c>
      <c r="H38" s="100"/>
      <c r="I38" s="100">
        <f>IFERROR(I$10/Financials!F$88,0)</f>
        <v>0</v>
      </c>
    </row>
    <row r="39" spans="2:9" x14ac:dyDescent="0.15">
      <c r="B39" s="98">
        <f>B32</f>
        <v>2018</v>
      </c>
      <c r="C39" s="99"/>
      <c r="D39" s="100">
        <f>IFERROR(D$10/Financials!G$41,0)</f>
        <v>0</v>
      </c>
      <c r="E39" s="100"/>
      <c r="F39" s="100">
        <f>IFERROR(F$10/Financials!G$12,0)</f>
        <v>0</v>
      </c>
      <c r="G39" s="100">
        <f>IFERROR(G$10/Financials!G$12,0)</f>
        <v>0</v>
      </c>
      <c r="H39" s="100"/>
      <c r="I39" s="100">
        <f>IFERROR(I$10/Financials!G$88,0)</f>
        <v>0</v>
      </c>
    </row>
    <row r="40" spans="2:9" x14ac:dyDescent="0.15">
      <c r="B40" s="98">
        <f>B33</f>
        <v>2019</v>
      </c>
      <c r="C40" s="99"/>
      <c r="D40" s="100">
        <f>IFERROR(D$10/Financials!H$41,0)</f>
        <v>0</v>
      </c>
      <c r="E40" s="100"/>
      <c r="F40" s="100">
        <f>IFERROR(F$10/Financials!H$12,0)</f>
        <v>0</v>
      </c>
      <c r="G40" s="100">
        <f>IFERROR(G$10/Financials!H$12,0)</f>
        <v>0</v>
      </c>
      <c r="H40" s="100"/>
      <c r="I40" s="100">
        <f>IFERROR(I$10/Financials!H$88,0)</f>
        <v>0</v>
      </c>
    </row>
  </sheetData>
  <mergeCells count="1">
    <mergeCell ref="F4:G4"/>
  </mergeCells>
  <pageMargins left="0.7" right="0.7" top="0.75" bottom="0.75" header="0.3" footer="0.3"/>
  <pageSetup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25</vt:i4>
      </vt:variant>
    </vt:vector>
  </HeadingPairs>
  <TitlesOfParts>
    <vt:vector size="29" baseType="lpstr">
      <vt:lpstr>Start</vt:lpstr>
      <vt:lpstr>Financials</vt:lpstr>
      <vt:lpstr>Transaction Summary</vt:lpstr>
      <vt:lpstr>Multiple Analysis</vt:lpstr>
      <vt:lpstr>Acquirer_Cash</vt:lpstr>
      <vt:lpstr>Acquirer_Name</vt:lpstr>
      <vt:lpstr>Acquirer_Share_Price</vt:lpstr>
      <vt:lpstr>Acquirer_Shares</vt:lpstr>
      <vt:lpstr>Cash_Consideration_Pct</vt:lpstr>
      <vt:lpstr>Debt_Interest_Average</vt:lpstr>
      <vt:lpstr>Goodwill</vt:lpstr>
      <vt:lpstr>Goodwill_Amortization</vt:lpstr>
      <vt:lpstr>Goodwill_Amortization_Period</vt:lpstr>
      <vt:lpstr>Interest_Income_Rate</vt:lpstr>
      <vt:lpstr>New_Debt</vt:lpstr>
      <vt:lpstr>Financials!Print_Area</vt:lpstr>
      <vt:lpstr>'Multiple Analysis'!Print_Area</vt:lpstr>
      <vt:lpstr>Start!Print_Area</vt:lpstr>
      <vt:lpstr>'Transaction Summary'!Print_Area</vt:lpstr>
      <vt:lpstr>Proforma_Shares</vt:lpstr>
      <vt:lpstr>Share_Consideration_Pct</vt:lpstr>
      <vt:lpstr>Synergies</vt:lpstr>
      <vt:lpstr>Target_Equity_Book_Value</vt:lpstr>
      <vt:lpstr>Target_Name</vt:lpstr>
      <vt:lpstr>Target_Offer_Price</vt:lpstr>
      <vt:lpstr>Target_Share_Price</vt:lpstr>
      <vt:lpstr>Target_Shares</vt:lpstr>
      <vt:lpstr>Tax_Rate</vt:lpstr>
      <vt:lpstr>Transaction_Expenses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Accretion/Dilution Analysis Template</dc:title>
  <dc:creator>Michael Guthammar / Windeye Partners</dc:creator>
  <cp:lastModifiedBy>Microsoft Office User</cp:lastModifiedBy>
  <cp:lastPrinted>2015-04-24T17:26:56Z</cp:lastPrinted>
  <dcterms:created xsi:type="dcterms:W3CDTF">2014-08-29T02:59:44Z</dcterms:created>
  <dcterms:modified xsi:type="dcterms:W3CDTF">2018-07-12T15:25:28Z</dcterms:modified>
</cp:coreProperties>
</file>